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105" yWindow="645" windowWidth="8910" windowHeight="9705"/>
  </bookViews>
  <sheets>
    <sheet name="Indhold" sheetId="90" r:id="rId1"/>
    <sheet name="Kontaktpersoner" sheetId="84" r:id="rId2"/>
    <sheet name="22.01. Frie grundskoler" sheetId="3" r:id="rId3"/>
    <sheet name="22.11.-22.15.  Efterskoler m.v." sheetId="4" r:id="rId4"/>
    <sheet name="22.22. Bidrag til frie gr+efter" sheetId="5" r:id="rId5"/>
    <sheet name="31.01. Erhvervsudd." sheetId="73" r:id="rId6"/>
    <sheet name="31.02 EUX" sheetId="113" r:id="rId7"/>
    <sheet name="31.11. 31.13 AER sk.prak.ydelse" sheetId="7" r:id="rId8"/>
    <sheet name="31.12. Skolepraktik" sheetId="85" r:id="rId9"/>
    <sheet name="32.01. Fodterapeutudd." sheetId="51" r:id="rId10"/>
    <sheet name="34.01. Adgangsgivende kurser" sheetId="53" r:id="rId11"/>
    <sheet name="35.01. Lokomotivførerudd." sheetId="54" r:id="rId12"/>
    <sheet name="36.01. Fiskeriudd." sheetId="78" r:id="rId13"/>
    <sheet name="38.21. Skolehjem +landbr kostaf" sheetId="13" r:id="rId14"/>
    <sheet name="41.01. Erhvervsgymn. udd." sheetId="55" r:id="rId15"/>
    <sheet name="42.02. Almengymnasiale udd." sheetId="64" r:id="rId16"/>
    <sheet name="42.11. Gymnasiale suppl.kurser" sheetId="17" r:id="rId17"/>
    <sheet name="43.01. Private gymnasier HF" sheetId="76" r:id="rId18"/>
    <sheet name="43.02. Øvrige tilskud" sheetId="79" r:id="rId19"/>
    <sheet name="48.21 Kostgymnasier" sheetId="118" r:id="rId20"/>
    <sheet name="51.11. Produktionsskoler" sheetId="121" r:id="rId21"/>
    <sheet name="52.01 EGU kommunal refusion" sheetId="94" r:id="rId22"/>
    <sheet name="53.01 Kombineret Ungdomsuddanne" sheetId="117" r:id="rId23"/>
    <sheet name="55.01 Forberedende Grunduddan." sheetId="120" r:id="rId24"/>
    <sheet name="71.11. Frie fagskoler" sheetId="57" r:id="rId25"/>
    <sheet name="72.01AMU indenf.FKB" sheetId="92" r:id="rId26"/>
    <sheet name=" 72.03 ÅU udenf.FBK" sheetId="97" r:id="rId27"/>
    <sheet name="72.41. TAMU" sheetId="27" r:id="rId28"/>
    <sheet name="74.02. Almen voksenudd." sheetId="68" r:id="rId29"/>
    <sheet name="74.02 Almen voksenud. (detal)" sheetId="119" r:id="rId30"/>
    <sheet name="75.01. Hhx- og htx-enkeltfag" sheetId="71" r:id="rId31"/>
    <sheet name="75.02. Adgangskurser" sheetId="108" r:id="rId32"/>
    <sheet name="76.11. Pædagogikum" sheetId="80" r:id="rId33"/>
    <sheet name="83.01. Introkurser og brobygn." sheetId="75" r:id="rId34"/>
    <sheet name="Ark1" sheetId="32" state="hidden" r:id="rId35"/>
    <sheet name="Ark2" sheetId="33" state="hidden" r:id="rId36"/>
    <sheet name="l" sheetId="34" state="hidden" r:id="rId37"/>
    <sheet name="Ark3" sheetId="112" r:id="rId38"/>
    <sheet name="Ark4" sheetId="116" r:id="rId39"/>
  </sheets>
  <definedNames>
    <definedName name="_xlnm._FilterDatabase" localSheetId="26" hidden="1">' 72.03 ÅU udenf.FBK'!$A$13:$N$70</definedName>
    <definedName name="_xlnm._FilterDatabase" localSheetId="2" hidden="1">'22.01. Frie grundskoler'!#REF!</definedName>
    <definedName name="_xlnm._FilterDatabase" localSheetId="5" hidden="1">'31.01. Erhvervsudd.'!$A$6:$L$198</definedName>
    <definedName name="_xlnm._FilterDatabase" localSheetId="8" hidden="1">'31.12. Skolepraktik'!$C$1:$C$531</definedName>
    <definedName name="_xlnm._FilterDatabase" localSheetId="25" hidden="1">'72.01AMU indenf.FKB'!$A$13:$X$4167</definedName>
    <definedName name="_xlnm._FilterDatabase" localSheetId="29" hidden="1">'74.02 Almen voksenud. (detal)'!$A$5:$P$699</definedName>
    <definedName name="_xlnm.Print_Titles" localSheetId="9">'32.01. Fodterapeutudd.'!#REF!</definedName>
    <definedName name="_xlnm.Print_Titles" localSheetId="10">'34.01. Adgangsgivende kurser'!#REF!</definedName>
    <definedName name="_xlnm.Print_Titles" localSheetId="11">'35.01. Lokomotivførerudd.'!#REF!</definedName>
  </definedNames>
  <calcPr calcId="145621"/>
</workbook>
</file>

<file path=xl/calcChain.xml><?xml version="1.0" encoding="utf-8"?>
<calcChain xmlns="http://schemas.openxmlformats.org/spreadsheetml/2006/main">
  <c r="H8" i="108" l="1"/>
  <c r="I8" i="108"/>
  <c r="J8" i="108"/>
  <c r="J11" i="108"/>
  <c r="F8" i="117" l="1"/>
  <c r="H6" i="119" l="1"/>
  <c r="H8" i="119"/>
  <c r="J8" i="119"/>
  <c r="K8" i="119"/>
  <c r="L8" i="119"/>
  <c r="H10" i="119"/>
  <c r="J10" i="119"/>
  <c r="K10" i="119"/>
  <c r="L10" i="119"/>
  <c r="H12" i="119"/>
  <c r="J12" i="119"/>
  <c r="K12" i="119"/>
  <c r="L12" i="119"/>
  <c r="H14" i="119"/>
  <c r="J14" i="119"/>
  <c r="K14" i="119"/>
  <c r="L14" i="119"/>
  <c r="H16" i="119"/>
  <c r="J16" i="119"/>
  <c r="K16" i="119"/>
  <c r="L16" i="119"/>
  <c r="H18" i="119"/>
  <c r="J18" i="119"/>
  <c r="K18" i="119"/>
  <c r="L18" i="119"/>
  <c r="H20" i="119"/>
  <c r="J20" i="119"/>
  <c r="K20" i="119"/>
  <c r="L20" i="119"/>
  <c r="H22" i="119"/>
  <c r="J22" i="119"/>
  <c r="K22" i="119"/>
  <c r="L22" i="119"/>
  <c r="H24" i="119"/>
  <c r="J24" i="119"/>
  <c r="K24" i="119"/>
  <c r="L24" i="119"/>
  <c r="H26" i="119"/>
  <c r="J26" i="119"/>
  <c r="K26" i="119"/>
  <c r="L26" i="119"/>
  <c r="H28" i="119"/>
  <c r="J28" i="119"/>
  <c r="K28" i="119"/>
  <c r="L28" i="119"/>
  <c r="H30" i="119"/>
  <c r="J30" i="119"/>
  <c r="K30" i="119"/>
  <c r="L30" i="119"/>
  <c r="H32" i="119"/>
  <c r="J32" i="119"/>
  <c r="K32" i="119"/>
  <c r="L32" i="119"/>
  <c r="H34" i="119"/>
  <c r="J34" i="119"/>
  <c r="K34" i="119"/>
  <c r="L34" i="119"/>
  <c r="H36" i="119"/>
  <c r="J36" i="119"/>
  <c r="K36" i="119"/>
  <c r="L36" i="119"/>
  <c r="H38" i="119"/>
  <c r="J38" i="119"/>
  <c r="K38" i="119"/>
  <c r="L38" i="119"/>
  <c r="H40" i="119"/>
  <c r="J40" i="119"/>
  <c r="K40" i="119"/>
  <c r="L40" i="119"/>
  <c r="H42" i="119"/>
  <c r="J42" i="119"/>
  <c r="K42" i="119"/>
  <c r="L42" i="119"/>
  <c r="H44" i="119"/>
  <c r="J44" i="119"/>
  <c r="K44" i="119"/>
  <c r="L44" i="119"/>
  <c r="H46" i="119"/>
  <c r="J46" i="119"/>
  <c r="K46" i="119"/>
  <c r="L46" i="119"/>
  <c r="H48" i="119"/>
  <c r="J48" i="119"/>
  <c r="K48" i="119"/>
  <c r="L48" i="119"/>
  <c r="H50" i="119"/>
  <c r="J50" i="119"/>
  <c r="K50" i="119"/>
  <c r="L50" i="119"/>
  <c r="H52" i="119"/>
  <c r="J52" i="119"/>
  <c r="K52" i="119"/>
  <c r="L52" i="119"/>
  <c r="H54" i="119"/>
  <c r="J54" i="119"/>
  <c r="K54" i="119"/>
  <c r="L54" i="119"/>
  <c r="H56" i="119"/>
  <c r="J56" i="119"/>
  <c r="K56" i="119"/>
  <c r="L56" i="119"/>
  <c r="H58" i="119"/>
  <c r="J58" i="119"/>
  <c r="K58" i="119"/>
  <c r="L58" i="119"/>
  <c r="H60" i="119"/>
  <c r="J60" i="119"/>
  <c r="K60" i="119"/>
  <c r="L60" i="119"/>
  <c r="H62" i="119"/>
  <c r="J62" i="119"/>
  <c r="K62" i="119"/>
  <c r="L62" i="119"/>
  <c r="H64" i="119"/>
  <c r="J64" i="119"/>
  <c r="K64" i="119"/>
  <c r="L64" i="119"/>
  <c r="H66" i="119"/>
  <c r="J66" i="119"/>
  <c r="K66" i="119"/>
  <c r="L66" i="119"/>
  <c r="H68" i="119"/>
  <c r="J68" i="119"/>
  <c r="K68" i="119"/>
  <c r="L68" i="119"/>
  <c r="H70" i="119"/>
  <c r="J70" i="119"/>
  <c r="K70" i="119"/>
  <c r="L70" i="119"/>
  <c r="H72" i="119"/>
  <c r="J72" i="119"/>
  <c r="K72" i="119"/>
  <c r="L72" i="119"/>
  <c r="H74" i="119"/>
  <c r="J74" i="119"/>
  <c r="K74" i="119"/>
  <c r="L74" i="119"/>
  <c r="H76" i="119"/>
  <c r="J76" i="119"/>
  <c r="K76" i="119"/>
  <c r="L76" i="119"/>
  <c r="H78" i="119"/>
  <c r="J78" i="119"/>
  <c r="K78" i="119"/>
  <c r="L78" i="119"/>
  <c r="H80" i="119"/>
  <c r="J80" i="119"/>
  <c r="K80" i="119"/>
  <c r="L80" i="119"/>
  <c r="H82" i="119"/>
  <c r="J82" i="119"/>
  <c r="K82" i="119"/>
  <c r="L82" i="119"/>
  <c r="H84" i="119"/>
  <c r="J84" i="119"/>
  <c r="K84" i="119"/>
  <c r="L84" i="119"/>
  <c r="H86" i="119"/>
  <c r="I86" i="119"/>
  <c r="J86" i="119"/>
  <c r="K86" i="119"/>
  <c r="L86" i="119"/>
  <c r="H88" i="119"/>
  <c r="I88" i="119"/>
  <c r="J88" i="119"/>
  <c r="K88" i="119"/>
  <c r="L88" i="119"/>
  <c r="H90" i="119"/>
  <c r="I90" i="119"/>
  <c r="J90" i="119"/>
  <c r="K90" i="119"/>
  <c r="L90" i="119"/>
  <c r="H92" i="119"/>
  <c r="I92" i="119"/>
  <c r="J92" i="119"/>
  <c r="K92" i="119"/>
  <c r="L92" i="119"/>
  <c r="H94" i="119"/>
  <c r="I94" i="119"/>
  <c r="J94" i="119"/>
  <c r="K94" i="119"/>
  <c r="L94" i="119"/>
  <c r="H96" i="119"/>
  <c r="I96" i="119"/>
  <c r="J96" i="119"/>
  <c r="K96" i="119"/>
  <c r="L96" i="119"/>
  <c r="H98" i="119"/>
  <c r="I98" i="119"/>
  <c r="J98" i="119"/>
  <c r="K98" i="119"/>
  <c r="L98" i="119"/>
  <c r="H100" i="119"/>
  <c r="I100" i="119"/>
  <c r="J100" i="119"/>
  <c r="K100" i="119"/>
  <c r="L100" i="119"/>
  <c r="H102" i="119"/>
  <c r="I102" i="119"/>
  <c r="J102" i="119"/>
  <c r="K102" i="119"/>
  <c r="L102" i="119"/>
  <c r="H104" i="119"/>
  <c r="I104" i="119"/>
  <c r="J104" i="119"/>
  <c r="K104" i="119"/>
  <c r="L104" i="119"/>
  <c r="H106" i="119"/>
  <c r="I106" i="119"/>
  <c r="J106" i="119"/>
  <c r="K106" i="119"/>
  <c r="L106" i="119"/>
  <c r="H108" i="119"/>
  <c r="I108" i="119"/>
  <c r="J108" i="119"/>
  <c r="K108" i="119"/>
  <c r="L108" i="119"/>
  <c r="H110" i="119"/>
  <c r="I110" i="119"/>
  <c r="J110" i="119"/>
  <c r="K110" i="119"/>
  <c r="L110" i="119"/>
  <c r="H112" i="119"/>
  <c r="I112" i="119"/>
  <c r="J112" i="119"/>
  <c r="K112" i="119"/>
  <c r="L112" i="119"/>
  <c r="H114" i="119"/>
  <c r="I114" i="119"/>
  <c r="J114" i="119"/>
  <c r="K114" i="119"/>
  <c r="L114" i="119"/>
  <c r="H116" i="119"/>
  <c r="I116" i="119"/>
  <c r="J116" i="119"/>
  <c r="K116" i="119"/>
  <c r="L116" i="119"/>
  <c r="H118" i="119"/>
  <c r="I118" i="119"/>
  <c r="J118" i="119"/>
  <c r="K118" i="119"/>
  <c r="L118" i="119"/>
  <c r="H120" i="119"/>
  <c r="I120" i="119"/>
  <c r="J120" i="119"/>
  <c r="K120" i="119"/>
  <c r="L120" i="119"/>
  <c r="H123" i="119"/>
  <c r="J123" i="119"/>
  <c r="K123" i="119"/>
  <c r="L123" i="119"/>
  <c r="P123" i="119"/>
  <c r="H125" i="119"/>
  <c r="J125" i="119"/>
  <c r="K125" i="119"/>
  <c r="L125" i="119"/>
  <c r="P125" i="119"/>
  <c r="H127" i="119"/>
  <c r="J127" i="119"/>
  <c r="K127" i="119"/>
  <c r="L127" i="119"/>
  <c r="P127" i="119"/>
  <c r="H129" i="119"/>
  <c r="J129" i="119"/>
  <c r="K129" i="119"/>
  <c r="L129" i="119"/>
  <c r="P129" i="119"/>
  <c r="H131" i="119"/>
  <c r="J131" i="119"/>
  <c r="K131" i="119"/>
  <c r="L131" i="119"/>
  <c r="P131" i="119"/>
  <c r="H133" i="119"/>
  <c r="J133" i="119"/>
  <c r="K133" i="119"/>
  <c r="L133" i="119"/>
  <c r="P133" i="119"/>
  <c r="H135" i="119"/>
  <c r="J135" i="119"/>
  <c r="K135" i="119"/>
  <c r="L135" i="119"/>
  <c r="P135" i="119"/>
  <c r="H137" i="119"/>
  <c r="J137" i="119"/>
  <c r="K137" i="119"/>
  <c r="L137" i="119"/>
  <c r="P137" i="119"/>
  <c r="H139" i="119"/>
  <c r="J139" i="119"/>
  <c r="K139" i="119"/>
  <c r="L139" i="119"/>
  <c r="N139" i="119"/>
  <c r="O139" i="119"/>
  <c r="P139" i="119"/>
  <c r="H141" i="119"/>
  <c r="I141" i="119"/>
  <c r="J141" i="119"/>
  <c r="K141" i="119"/>
  <c r="L141" i="119"/>
  <c r="H143" i="119"/>
  <c r="I143" i="119"/>
  <c r="J143" i="119"/>
  <c r="K143" i="119"/>
  <c r="L143" i="119"/>
  <c r="H145" i="119"/>
  <c r="I145" i="119"/>
  <c r="J145" i="119"/>
  <c r="K145" i="119"/>
  <c r="L145" i="119"/>
  <c r="H147" i="119"/>
  <c r="I147" i="119"/>
  <c r="J147" i="119"/>
  <c r="K147" i="119"/>
  <c r="L147" i="119"/>
  <c r="H149" i="119"/>
  <c r="I149" i="119"/>
  <c r="J149" i="119"/>
  <c r="K149" i="119"/>
  <c r="L149" i="119"/>
  <c r="H152" i="119"/>
  <c r="I152" i="119"/>
  <c r="J152" i="119"/>
  <c r="K152" i="119"/>
  <c r="L152" i="119"/>
  <c r="H153" i="119"/>
  <c r="I153" i="119"/>
  <c r="J153" i="119"/>
  <c r="K153" i="119"/>
  <c r="L153" i="119"/>
  <c r="H155" i="119"/>
  <c r="I155" i="119"/>
  <c r="J155" i="119"/>
  <c r="K155" i="119"/>
  <c r="L155" i="119"/>
  <c r="H157" i="119"/>
  <c r="I157" i="119"/>
  <c r="J157" i="119"/>
  <c r="K157" i="119"/>
  <c r="L157" i="119"/>
  <c r="H159" i="119"/>
  <c r="I159" i="119"/>
  <c r="J159" i="119"/>
  <c r="K159" i="119"/>
  <c r="L159" i="119"/>
  <c r="H161" i="119"/>
  <c r="I161" i="119"/>
  <c r="J161" i="119"/>
  <c r="K161" i="119"/>
  <c r="L161" i="119"/>
  <c r="H164" i="119"/>
  <c r="I164" i="119"/>
  <c r="J164" i="119"/>
  <c r="K164" i="119"/>
  <c r="L164" i="119"/>
  <c r="H165" i="119"/>
  <c r="I165" i="119"/>
  <c r="J165" i="119"/>
  <c r="K165" i="119"/>
  <c r="L165" i="119"/>
  <c r="H167" i="119"/>
  <c r="I167" i="119"/>
  <c r="J167" i="119"/>
  <c r="K167" i="119"/>
  <c r="L167" i="119"/>
  <c r="H169" i="119"/>
  <c r="I169" i="119"/>
  <c r="J169" i="119"/>
  <c r="K169" i="119"/>
  <c r="L169" i="119"/>
  <c r="H171" i="119"/>
  <c r="I171" i="119"/>
  <c r="J171" i="119"/>
  <c r="K171" i="119"/>
  <c r="L171" i="119"/>
  <c r="M171" i="119"/>
  <c r="H173" i="119"/>
  <c r="I173" i="119"/>
  <c r="J173" i="119"/>
  <c r="K173" i="119"/>
  <c r="L173" i="119"/>
  <c r="M173" i="119"/>
  <c r="H175" i="119"/>
  <c r="I175" i="119"/>
  <c r="J175" i="119"/>
  <c r="K175" i="119"/>
  <c r="L175" i="119"/>
  <c r="M175" i="119"/>
  <c r="H177" i="119"/>
  <c r="I177" i="119"/>
  <c r="J177" i="119"/>
  <c r="K177" i="119"/>
  <c r="L177" i="119"/>
  <c r="M177" i="119"/>
  <c r="H181" i="119"/>
  <c r="I181" i="119"/>
  <c r="J181" i="119"/>
  <c r="K181" i="119"/>
  <c r="L181" i="119"/>
  <c r="M181" i="119"/>
  <c r="H182" i="119"/>
  <c r="I182" i="119"/>
  <c r="J182" i="119"/>
  <c r="K182" i="119"/>
  <c r="L182" i="119"/>
  <c r="M182" i="119"/>
  <c r="H183" i="119"/>
  <c r="I183" i="119"/>
  <c r="J183" i="119"/>
  <c r="K183" i="119"/>
  <c r="L183" i="119"/>
  <c r="M183" i="119"/>
  <c r="H187" i="119"/>
  <c r="I187" i="119"/>
  <c r="J187" i="119"/>
  <c r="K187" i="119"/>
  <c r="L187" i="119"/>
  <c r="M187" i="119"/>
  <c r="H188" i="119"/>
  <c r="I188" i="119"/>
  <c r="J188" i="119"/>
  <c r="K188" i="119"/>
  <c r="L188" i="119"/>
  <c r="M188" i="119"/>
  <c r="H189" i="119"/>
  <c r="I189" i="119"/>
  <c r="J189" i="119"/>
  <c r="K189" i="119"/>
  <c r="L189" i="119"/>
  <c r="M189" i="119"/>
  <c r="H192" i="119"/>
  <c r="I192" i="119"/>
  <c r="J192" i="119"/>
  <c r="K192" i="119"/>
  <c r="L192" i="119"/>
  <c r="H193" i="119"/>
  <c r="I193" i="119"/>
  <c r="J193" i="119"/>
  <c r="K193" i="119"/>
  <c r="L193" i="119"/>
  <c r="H195" i="119"/>
  <c r="I195" i="119"/>
  <c r="J195" i="119"/>
  <c r="K195" i="119"/>
  <c r="L195" i="119"/>
  <c r="H198" i="119"/>
  <c r="I198" i="119"/>
  <c r="J198" i="119"/>
  <c r="K198" i="119"/>
  <c r="L198" i="119"/>
  <c r="H199" i="119"/>
  <c r="I199" i="119"/>
  <c r="J199" i="119"/>
  <c r="K199" i="119"/>
  <c r="L199" i="119"/>
  <c r="H201" i="119"/>
  <c r="I201" i="119"/>
  <c r="J201" i="119"/>
  <c r="K201" i="119"/>
  <c r="L201" i="119"/>
  <c r="H205" i="119"/>
  <c r="I205" i="119"/>
  <c r="J205" i="119"/>
  <c r="K205" i="119"/>
  <c r="L205" i="119"/>
  <c r="H206" i="119"/>
  <c r="I206" i="119"/>
  <c r="J206" i="119"/>
  <c r="K206" i="119"/>
  <c r="L206" i="119"/>
  <c r="H207" i="119"/>
  <c r="I207" i="119"/>
  <c r="J207" i="119"/>
  <c r="K207" i="119"/>
  <c r="L207" i="119"/>
  <c r="H210" i="119"/>
  <c r="I210" i="119"/>
  <c r="J210" i="119"/>
  <c r="K210" i="119"/>
  <c r="L210" i="119"/>
  <c r="H211" i="119"/>
  <c r="I211" i="119"/>
  <c r="J211" i="119"/>
  <c r="K211" i="119"/>
  <c r="L211" i="119"/>
  <c r="H213" i="119"/>
  <c r="I213" i="119"/>
  <c r="J213" i="119"/>
  <c r="K213" i="119"/>
  <c r="L213" i="119"/>
  <c r="H216" i="119"/>
  <c r="I216" i="119"/>
  <c r="J216" i="119"/>
  <c r="K216" i="119"/>
  <c r="L216" i="119"/>
  <c r="H217" i="119"/>
  <c r="I217" i="119"/>
  <c r="J217" i="119"/>
  <c r="K217" i="119"/>
  <c r="L217" i="119"/>
  <c r="H219" i="119"/>
  <c r="I219" i="119"/>
  <c r="J219" i="119"/>
  <c r="K219" i="119"/>
  <c r="L219" i="119"/>
  <c r="H221" i="119"/>
  <c r="I221" i="119"/>
  <c r="J221" i="119"/>
  <c r="K221" i="119"/>
  <c r="L221" i="119"/>
  <c r="H223" i="119"/>
  <c r="I223" i="119"/>
  <c r="J223" i="119"/>
  <c r="K223" i="119"/>
  <c r="L223" i="119"/>
  <c r="H226" i="119"/>
  <c r="I226" i="119"/>
  <c r="J226" i="119"/>
  <c r="K226" i="119"/>
  <c r="L226" i="119"/>
  <c r="H227" i="119"/>
  <c r="I227" i="119"/>
  <c r="J227" i="119"/>
  <c r="K227" i="119"/>
  <c r="L227" i="119"/>
  <c r="H229" i="119"/>
  <c r="I229" i="119"/>
  <c r="J229" i="119"/>
  <c r="K229" i="119"/>
  <c r="L229" i="119"/>
  <c r="H231" i="119"/>
  <c r="I231" i="119"/>
  <c r="J231" i="119"/>
  <c r="K231" i="119"/>
  <c r="L231" i="119"/>
  <c r="H233" i="119"/>
  <c r="I233" i="119"/>
  <c r="J233" i="119"/>
  <c r="K233" i="119"/>
  <c r="L233" i="119"/>
  <c r="H236" i="119"/>
  <c r="I236" i="119"/>
  <c r="J236" i="119"/>
  <c r="K236" i="119"/>
  <c r="L236" i="119"/>
  <c r="H237" i="119"/>
  <c r="I237" i="119"/>
  <c r="J237" i="119"/>
  <c r="K237" i="119"/>
  <c r="L237" i="119"/>
  <c r="H239" i="119"/>
  <c r="I239" i="119"/>
  <c r="J239" i="119"/>
  <c r="K239" i="119"/>
  <c r="L239" i="119"/>
  <c r="H242" i="119"/>
  <c r="I242" i="119"/>
  <c r="J242" i="119"/>
  <c r="K242" i="119"/>
  <c r="L242" i="119"/>
  <c r="H243" i="119"/>
  <c r="I243" i="119"/>
  <c r="J243" i="119"/>
  <c r="K243" i="119"/>
  <c r="L243" i="119"/>
  <c r="H245" i="119"/>
  <c r="I245" i="119"/>
  <c r="J245" i="119"/>
  <c r="K245" i="119"/>
  <c r="L245" i="119"/>
  <c r="H248" i="119"/>
  <c r="I248" i="119"/>
  <c r="J248" i="119"/>
  <c r="K248" i="119"/>
  <c r="L248" i="119"/>
  <c r="H249" i="119"/>
  <c r="I249" i="119"/>
  <c r="J249" i="119"/>
  <c r="K249" i="119"/>
  <c r="L249" i="119"/>
  <c r="H251" i="119"/>
  <c r="I251" i="119"/>
  <c r="J251" i="119"/>
  <c r="K251" i="119"/>
  <c r="L251" i="119"/>
  <c r="H253" i="119"/>
  <c r="I253" i="119"/>
  <c r="J253" i="119"/>
  <c r="K253" i="119"/>
  <c r="L253" i="119"/>
  <c r="H256" i="119"/>
  <c r="I256" i="119"/>
  <c r="J256" i="119"/>
  <c r="K256" i="119"/>
  <c r="L256" i="119"/>
  <c r="H257" i="119"/>
  <c r="I257" i="119"/>
  <c r="J257" i="119"/>
  <c r="K257" i="119"/>
  <c r="L257" i="119"/>
  <c r="H259" i="119"/>
  <c r="I259" i="119"/>
  <c r="J259" i="119"/>
  <c r="K259" i="119"/>
  <c r="L259" i="119"/>
  <c r="H262" i="119"/>
  <c r="I262" i="119"/>
  <c r="J262" i="119"/>
  <c r="K262" i="119"/>
  <c r="L262" i="119"/>
  <c r="H263" i="119"/>
  <c r="I263" i="119"/>
  <c r="J263" i="119"/>
  <c r="K263" i="119"/>
  <c r="L263" i="119"/>
  <c r="H267" i="119"/>
  <c r="I267" i="119"/>
  <c r="J267" i="119"/>
  <c r="K267" i="119"/>
  <c r="L267" i="119"/>
  <c r="H268" i="119"/>
  <c r="I268" i="119"/>
  <c r="J268" i="119"/>
  <c r="K268" i="119"/>
  <c r="L268" i="119"/>
  <c r="H269" i="119"/>
  <c r="I269" i="119"/>
  <c r="J269" i="119"/>
  <c r="K269" i="119"/>
  <c r="L269" i="119"/>
  <c r="H271" i="119"/>
  <c r="I271" i="119"/>
  <c r="J271" i="119"/>
  <c r="K271" i="119"/>
  <c r="L271" i="119"/>
  <c r="H274" i="119"/>
  <c r="I274" i="119"/>
  <c r="J274" i="119"/>
  <c r="K274" i="119"/>
  <c r="L274" i="119"/>
  <c r="H275" i="119"/>
  <c r="I275" i="119"/>
  <c r="J275" i="119"/>
  <c r="K275" i="119"/>
  <c r="L275" i="119"/>
  <c r="H278" i="119"/>
  <c r="I278" i="119"/>
  <c r="J278" i="119"/>
  <c r="K278" i="119"/>
  <c r="L278" i="119"/>
  <c r="H279" i="119"/>
  <c r="I279" i="119"/>
  <c r="J279" i="119"/>
  <c r="K279" i="119"/>
  <c r="L279" i="119"/>
  <c r="H281" i="119"/>
  <c r="I281" i="119"/>
  <c r="J281" i="119"/>
  <c r="K281" i="119"/>
  <c r="L281" i="119"/>
  <c r="H284" i="119"/>
  <c r="I284" i="119"/>
  <c r="J284" i="119"/>
  <c r="K284" i="119"/>
  <c r="L284" i="119"/>
  <c r="H285" i="119"/>
  <c r="I285" i="119"/>
  <c r="J285" i="119"/>
  <c r="K285" i="119"/>
  <c r="L285" i="119"/>
  <c r="H289" i="119"/>
  <c r="I289" i="119"/>
  <c r="J289" i="119"/>
  <c r="K289" i="119"/>
  <c r="L289" i="119"/>
  <c r="H290" i="119"/>
  <c r="I290" i="119"/>
  <c r="J290" i="119"/>
  <c r="K290" i="119"/>
  <c r="L290" i="119"/>
  <c r="H291" i="119"/>
  <c r="I291" i="119"/>
  <c r="J291" i="119"/>
  <c r="K291" i="119"/>
  <c r="L291" i="119"/>
  <c r="H293" i="119"/>
  <c r="I293" i="119"/>
  <c r="J293" i="119"/>
  <c r="K293" i="119"/>
  <c r="L293" i="119"/>
  <c r="H295" i="119"/>
  <c r="I295" i="119"/>
  <c r="J295" i="119"/>
  <c r="K295" i="119"/>
  <c r="L295" i="119"/>
  <c r="H297" i="119"/>
  <c r="I297" i="119"/>
  <c r="J297" i="119"/>
  <c r="K297" i="119"/>
  <c r="L297" i="119"/>
  <c r="H301" i="119"/>
  <c r="I301" i="119"/>
  <c r="J301" i="119"/>
  <c r="K301" i="119"/>
  <c r="L301" i="119"/>
  <c r="H302" i="119"/>
  <c r="I302" i="119"/>
  <c r="J302" i="119"/>
  <c r="K302" i="119"/>
  <c r="L302" i="119"/>
  <c r="H303" i="119"/>
  <c r="I303" i="119"/>
  <c r="J303" i="119"/>
  <c r="K303" i="119"/>
  <c r="L303" i="119"/>
  <c r="H306" i="119"/>
  <c r="I306" i="119"/>
  <c r="J306" i="119"/>
  <c r="K306" i="119"/>
  <c r="L306" i="119"/>
  <c r="H307" i="119"/>
  <c r="I307" i="119"/>
  <c r="J307" i="119"/>
  <c r="K307" i="119"/>
  <c r="L307" i="119"/>
  <c r="H311" i="119"/>
  <c r="I311" i="119"/>
  <c r="J311" i="119"/>
  <c r="K311" i="119"/>
  <c r="L311" i="119"/>
  <c r="H312" i="119"/>
  <c r="I312" i="119"/>
  <c r="J312" i="119"/>
  <c r="K312" i="119"/>
  <c r="L312" i="119"/>
  <c r="H313" i="119"/>
  <c r="I313" i="119"/>
  <c r="J313" i="119"/>
  <c r="K313" i="119"/>
  <c r="L313" i="119"/>
  <c r="H316" i="119"/>
  <c r="I316" i="119"/>
  <c r="J316" i="119"/>
  <c r="K316" i="119"/>
  <c r="L316" i="119"/>
  <c r="H317" i="119"/>
  <c r="I317" i="119"/>
  <c r="J317" i="119"/>
  <c r="K317" i="119"/>
  <c r="L317" i="119"/>
  <c r="H320" i="119"/>
  <c r="I320" i="119"/>
  <c r="J320" i="119"/>
  <c r="K320" i="119"/>
  <c r="L320" i="119"/>
  <c r="H321" i="119"/>
  <c r="I321" i="119"/>
  <c r="J321" i="119"/>
  <c r="K321" i="119"/>
  <c r="L321" i="119"/>
  <c r="H324" i="119"/>
  <c r="I324" i="119"/>
  <c r="J324" i="119"/>
  <c r="K324" i="119"/>
  <c r="L324" i="119"/>
  <c r="H325" i="119"/>
  <c r="I325" i="119"/>
  <c r="J325" i="119"/>
  <c r="K325" i="119"/>
  <c r="L325" i="119"/>
  <c r="H327" i="119"/>
  <c r="I327" i="119"/>
  <c r="J327" i="119"/>
  <c r="K327" i="119"/>
  <c r="L327" i="119"/>
  <c r="H329" i="119"/>
  <c r="I329" i="119"/>
  <c r="J329" i="119"/>
  <c r="K329" i="119"/>
  <c r="L329" i="119"/>
  <c r="H331" i="119"/>
  <c r="I331" i="119"/>
  <c r="J331" i="119"/>
  <c r="K331" i="119"/>
  <c r="L331" i="119"/>
  <c r="H335" i="119"/>
  <c r="I335" i="119"/>
  <c r="J335" i="119"/>
  <c r="K335" i="119"/>
  <c r="L335" i="119"/>
  <c r="H336" i="119"/>
  <c r="I336" i="119"/>
  <c r="J336" i="119"/>
  <c r="K336" i="119"/>
  <c r="L336" i="119"/>
  <c r="H337" i="119"/>
  <c r="I337" i="119"/>
  <c r="J337" i="119"/>
  <c r="K337" i="119"/>
  <c r="L337" i="119"/>
  <c r="H339" i="119"/>
  <c r="I339" i="119"/>
  <c r="J339" i="119"/>
  <c r="K339" i="119"/>
  <c r="L339" i="119"/>
  <c r="H341" i="119"/>
  <c r="I341" i="119"/>
  <c r="J341" i="119"/>
  <c r="K341" i="119"/>
  <c r="L341" i="119"/>
  <c r="H344" i="119"/>
  <c r="I344" i="119"/>
  <c r="J344" i="119"/>
  <c r="K344" i="119"/>
  <c r="L344" i="119"/>
  <c r="H345" i="119"/>
  <c r="I345" i="119"/>
  <c r="J345" i="119"/>
  <c r="K345" i="119"/>
  <c r="L345" i="119"/>
  <c r="M345" i="119"/>
  <c r="H347" i="119"/>
  <c r="I347" i="119"/>
  <c r="J347" i="119"/>
  <c r="K347" i="119"/>
  <c r="L347" i="119"/>
  <c r="M347" i="119"/>
  <c r="H349" i="119"/>
  <c r="I349" i="119"/>
  <c r="J349" i="119"/>
  <c r="K349" i="119"/>
  <c r="L349" i="119"/>
  <c r="M349" i="119"/>
  <c r="H351" i="119"/>
  <c r="I351" i="119"/>
  <c r="J351" i="119"/>
  <c r="K351" i="119"/>
  <c r="L351" i="119"/>
  <c r="M351" i="119"/>
  <c r="H353" i="119"/>
  <c r="I353" i="119"/>
  <c r="J353" i="119"/>
  <c r="K353" i="119"/>
  <c r="L353" i="119"/>
  <c r="M353" i="119"/>
  <c r="H355" i="119"/>
  <c r="I355" i="119"/>
  <c r="J355" i="119"/>
  <c r="K355" i="119"/>
  <c r="L355" i="119"/>
  <c r="M355" i="119"/>
  <c r="H357" i="119"/>
  <c r="I357" i="119"/>
  <c r="J357" i="119"/>
  <c r="K357" i="119"/>
  <c r="L357" i="119"/>
  <c r="M357" i="119"/>
  <c r="H359" i="119"/>
  <c r="I359" i="119"/>
  <c r="J359" i="119"/>
  <c r="K359" i="119"/>
  <c r="L359" i="119"/>
  <c r="H361" i="119"/>
  <c r="I361" i="119"/>
  <c r="J361" i="119"/>
  <c r="K361" i="119"/>
  <c r="L361" i="119"/>
  <c r="H363" i="119"/>
  <c r="I363" i="119"/>
  <c r="J363" i="119"/>
  <c r="K363" i="119"/>
  <c r="L363" i="119"/>
  <c r="H365" i="119"/>
  <c r="I365" i="119"/>
  <c r="J365" i="119"/>
  <c r="K365" i="119"/>
  <c r="L365" i="119"/>
  <c r="M365" i="119"/>
  <c r="H367" i="119"/>
  <c r="I367" i="119"/>
  <c r="J367" i="119"/>
  <c r="K367" i="119"/>
  <c r="L367" i="119"/>
  <c r="M367" i="119"/>
  <c r="H369" i="119"/>
  <c r="I369" i="119"/>
  <c r="J369" i="119"/>
  <c r="K369" i="119"/>
  <c r="L369" i="119"/>
  <c r="M369" i="119"/>
  <c r="H371" i="119"/>
  <c r="I371" i="119"/>
  <c r="J371" i="119"/>
  <c r="K371" i="119"/>
  <c r="L371" i="119"/>
  <c r="M371" i="119"/>
  <c r="H373" i="119"/>
  <c r="I373" i="119"/>
  <c r="J373" i="119"/>
  <c r="K373" i="119"/>
  <c r="L373" i="119"/>
  <c r="H376" i="119"/>
  <c r="I376" i="119"/>
  <c r="J376" i="119"/>
  <c r="K376" i="119"/>
  <c r="L376" i="119"/>
  <c r="H377" i="119"/>
  <c r="I377" i="119"/>
  <c r="J377" i="119"/>
  <c r="K377" i="119"/>
  <c r="L377" i="119"/>
  <c r="H379" i="119"/>
  <c r="I379" i="119"/>
  <c r="J379" i="119"/>
  <c r="K379" i="119"/>
  <c r="L379" i="119"/>
  <c r="H381" i="119"/>
  <c r="I381" i="119"/>
  <c r="J381" i="119"/>
  <c r="K381" i="119"/>
  <c r="L381" i="119"/>
  <c r="H383" i="119"/>
  <c r="I383" i="119"/>
  <c r="J383" i="119"/>
  <c r="K383" i="119"/>
  <c r="L383" i="119"/>
  <c r="H385" i="119"/>
  <c r="I385" i="119"/>
  <c r="J385" i="119"/>
  <c r="K385" i="119"/>
  <c r="L385" i="119"/>
  <c r="H388" i="119"/>
  <c r="I388" i="119"/>
  <c r="J388" i="119"/>
  <c r="K388" i="119"/>
  <c r="L388" i="119"/>
  <c r="H389" i="119"/>
  <c r="I389" i="119"/>
  <c r="J389" i="119"/>
  <c r="K389" i="119"/>
  <c r="L389" i="119"/>
  <c r="H391" i="119"/>
  <c r="I391" i="119"/>
  <c r="J391" i="119"/>
  <c r="K391" i="119"/>
  <c r="L391" i="119"/>
  <c r="H393" i="119"/>
  <c r="I393" i="119"/>
  <c r="J393" i="119"/>
  <c r="K393" i="119"/>
  <c r="L393" i="119"/>
  <c r="H395" i="119"/>
  <c r="I395" i="119"/>
  <c r="J395" i="119"/>
  <c r="K395" i="119"/>
  <c r="L395" i="119"/>
  <c r="H397" i="119"/>
  <c r="I397" i="119"/>
  <c r="J397" i="119"/>
  <c r="K397" i="119"/>
  <c r="L397" i="119"/>
  <c r="H399" i="119"/>
  <c r="I399" i="119"/>
  <c r="J399" i="119"/>
  <c r="K399" i="119"/>
  <c r="L399" i="119"/>
  <c r="H401" i="119"/>
  <c r="I401" i="119"/>
  <c r="J401" i="119"/>
  <c r="K401" i="119"/>
  <c r="L401" i="119"/>
  <c r="H403" i="119"/>
  <c r="I403" i="119"/>
  <c r="J403" i="119"/>
  <c r="K403" i="119"/>
  <c r="L403" i="119"/>
  <c r="H405" i="119"/>
  <c r="I405" i="119"/>
  <c r="J405" i="119"/>
  <c r="K405" i="119"/>
  <c r="L405" i="119"/>
  <c r="H407" i="119"/>
  <c r="I407" i="119"/>
  <c r="J407" i="119"/>
  <c r="K407" i="119"/>
  <c r="L407" i="119"/>
  <c r="H409" i="119"/>
  <c r="I409" i="119"/>
  <c r="J409" i="119"/>
  <c r="K409" i="119"/>
  <c r="L409" i="119"/>
  <c r="H412" i="119"/>
  <c r="I412" i="119"/>
  <c r="J412" i="119"/>
  <c r="K412" i="119"/>
  <c r="L412" i="119"/>
  <c r="H413" i="119"/>
  <c r="I413" i="119"/>
  <c r="J413" i="119"/>
  <c r="K413" i="119"/>
  <c r="L413" i="119"/>
  <c r="H416" i="119"/>
  <c r="I416" i="119"/>
  <c r="J416" i="119"/>
  <c r="K416" i="119"/>
  <c r="L416" i="119"/>
  <c r="H417" i="119"/>
  <c r="I417" i="119"/>
  <c r="J417" i="119"/>
  <c r="K417" i="119"/>
  <c r="L417" i="119"/>
  <c r="H420" i="119"/>
  <c r="I420" i="119"/>
  <c r="J420" i="119"/>
  <c r="K420" i="119"/>
  <c r="L420" i="119"/>
  <c r="H421" i="119"/>
  <c r="I421" i="119"/>
  <c r="J421" i="119"/>
  <c r="K421" i="119"/>
  <c r="L421" i="119"/>
  <c r="H423" i="119"/>
  <c r="I423" i="119"/>
  <c r="J423" i="119"/>
  <c r="K423" i="119"/>
  <c r="L423" i="119"/>
  <c r="H425" i="119"/>
  <c r="I425" i="119"/>
  <c r="J425" i="119"/>
  <c r="K425" i="119"/>
  <c r="L425" i="119"/>
  <c r="H427" i="119"/>
  <c r="I427" i="119"/>
  <c r="J427" i="119"/>
  <c r="K427" i="119"/>
  <c r="L427" i="119"/>
  <c r="H429" i="119"/>
  <c r="I429" i="119"/>
  <c r="J429" i="119"/>
  <c r="K429" i="119"/>
  <c r="L429" i="119"/>
  <c r="M429" i="119"/>
  <c r="H431" i="119"/>
  <c r="I431" i="119"/>
  <c r="J431" i="119"/>
  <c r="K431" i="119"/>
  <c r="L431" i="119"/>
  <c r="M431" i="119"/>
  <c r="H433" i="119"/>
  <c r="I433" i="119"/>
  <c r="J433" i="119"/>
  <c r="K433" i="119"/>
  <c r="L433" i="119"/>
  <c r="M433" i="119"/>
  <c r="H436" i="119"/>
  <c r="I436" i="119"/>
  <c r="J436" i="119"/>
  <c r="K436" i="119"/>
  <c r="L436" i="119"/>
  <c r="M436" i="119"/>
  <c r="H437" i="119"/>
  <c r="I437" i="119"/>
  <c r="J437" i="119"/>
  <c r="K437" i="119"/>
  <c r="L437" i="119"/>
  <c r="M437" i="119"/>
  <c r="H439" i="119"/>
  <c r="I439" i="119"/>
  <c r="J439" i="119"/>
  <c r="K439" i="119"/>
  <c r="L439" i="119"/>
  <c r="M439" i="119"/>
  <c r="H441" i="119"/>
  <c r="I441" i="119"/>
  <c r="J441" i="119"/>
  <c r="K441" i="119"/>
  <c r="L441" i="119"/>
  <c r="M441" i="119"/>
  <c r="H443" i="119"/>
  <c r="I443" i="119"/>
  <c r="J443" i="119"/>
  <c r="K443" i="119"/>
  <c r="L443" i="119"/>
  <c r="H445" i="119"/>
  <c r="I445" i="119"/>
  <c r="J445" i="119"/>
  <c r="K445" i="119"/>
  <c r="L445" i="119"/>
  <c r="H447" i="119"/>
  <c r="I447" i="119"/>
  <c r="J447" i="119"/>
  <c r="K447" i="119"/>
  <c r="L447" i="119"/>
  <c r="H449" i="119"/>
  <c r="I449" i="119"/>
  <c r="J449" i="119"/>
  <c r="K449" i="119"/>
  <c r="L449" i="119"/>
  <c r="H451" i="119"/>
  <c r="I451" i="119"/>
  <c r="J451" i="119"/>
  <c r="K451" i="119"/>
  <c r="L451" i="119"/>
  <c r="H454" i="119"/>
  <c r="I454" i="119"/>
  <c r="J454" i="119"/>
  <c r="K454" i="119"/>
  <c r="L454" i="119"/>
  <c r="H455" i="119"/>
  <c r="I455" i="119"/>
  <c r="J455" i="119"/>
  <c r="K455" i="119"/>
  <c r="L455" i="119"/>
  <c r="H457" i="119"/>
  <c r="I457" i="119"/>
  <c r="J457" i="119"/>
  <c r="K457" i="119"/>
  <c r="L457" i="119"/>
  <c r="H459" i="119"/>
  <c r="I459" i="119"/>
  <c r="J459" i="119"/>
  <c r="K459" i="119"/>
  <c r="L459" i="119"/>
  <c r="H461" i="119"/>
  <c r="I461" i="119"/>
  <c r="J461" i="119"/>
  <c r="K461" i="119"/>
  <c r="L461" i="119"/>
  <c r="H463" i="119"/>
  <c r="I463" i="119"/>
  <c r="J463" i="119"/>
  <c r="K463" i="119"/>
  <c r="L463" i="119"/>
  <c r="H465" i="119"/>
  <c r="I465" i="119"/>
  <c r="J465" i="119"/>
  <c r="K465" i="119"/>
  <c r="L465" i="119"/>
  <c r="M465" i="119"/>
  <c r="H467" i="119"/>
  <c r="I467" i="119"/>
  <c r="J467" i="119"/>
  <c r="K467" i="119"/>
  <c r="L467" i="119"/>
  <c r="M467" i="119"/>
  <c r="H469" i="119"/>
  <c r="I469" i="119"/>
  <c r="J469" i="119"/>
  <c r="K469" i="119"/>
  <c r="L469" i="119"/>
  <c r="M469" i="119"/>
  <c r="H471" i="119"/>
  <c r="I471" i="119"/>
  <c r="J471" i="119"/>
  <c r="K471" i="119"/>
  <c r="L471" i="119"/>
  <c r="M471" i="119"/>
  <c r="H473" i="119"/>
  <c r="I473" i="119"/>
  <c r="J473" i="119"/>
  <c r="K473" i="119"/>
  <c r="L473" i="119"/>
  <c r="M473" i="119"/>
  <c r="H475" i="119"/>
  <c r="I475" i="119"/>
  <c r="J475" i="119"/>
  <c r="K475" i="119"/>
  <c r="L475" i="119"/>
  <c r="M475" i="119"/>
  <c r="H477" i="119"/>
  <c r="I477" i="119"/>
  <c r="J477" i="119"/>
  <c r="K477" i="119"/>
  <c r="L477" i="119"/>
  <c r="M477" i="119"/>
  <c r="H479" i="119"/>
  <c r="I479" i="119"/>
  <c r="J479" i="119"/>
  <c r="K479" i="119"/>
  <c r="L479" i="119"/>
  <c r="H481" i="119"/>
  <c r="I481" i="119"/>
  <c r="J481" i="119"/>
  <c r="K481" i="119"/>
  <c r="L481" i="119"/>
  <c r="H483" i="119"/>
  <c r="I483" i="119"/>
  <c r="J483" i="119"/>
  <c r="K483" i="119"/>
  <c r="L483" i="119"/>
  <c r="H485" i="119"/>
  <c r="I485" i="119"/>
  <c r="J485" i="119"/>
  <c r="K485" i="119"/>
  <c r="L485" i="119"/>
  <c r="H487" i="119"/>
  <c r="I487" i="119"/>
  <c r="J487" i="119"/>
  <c r="K487" i="119"/>
  <c r="L487" i="119"/>
  <c r="H489" i="119"/>
  <c r="I489" i="119"/>
  <c r="J489" i="119"/>
  <c r="K489" i="119"/>
  <c r="L489" i="119"/>
  <c r="H491" i="119"/>
  <c r="I491" i="119"/>
  <c r="J491" i="119"/>
  <c r="K491" i="119"/>
  <c r="L491" i="119"/>
  <c r="H493" i="119"/>
  <c r="I493" i="119"/>
  <c r="J493" i="119"/>
  <c r="K493" i="119"/>
  <c r="L493" i="119"/>
  <c r="H495" i="119"/>
  <c r="I495" i="119"/>
  <c r="J495" i="119"/>
  <c r="K495" i="119"/>
  <c r="L495" i="119"/>
  <c r="H497" i="119"/>
  <c r="I497" i="119"/>
  <c r="J497" i="119"/>
  <c r="K497" i="119"/>
  <c r="L497" i="119"/>
  <c r="H499" i="119"/>
  <c r="I499" i="119"/>
  <c r="J499" i="119"/>
  <c r="K499" i="119"/>
  <c r="L499" i="119"/>
  <c r="H501" i="119"/>
  <c r="I501" i="119"/>
  <c r="J501" i="119"/>
  <c r="K501" i="119"/>
  <c r="L501" i="119"/>
  <c r="H503" i="119"/>
  <c r="I503" i="119"/>
  <c r="J503" i="119"/>
  <c r="K503" i="119"/>
  <c r="L503" i="119"/>
  <c r="H505" i="119"/>
  <c r="I505" i="119"/>
  <c r="J505" i="119"/>
  <c r="K505" i="119"/>
  <c r="L505" i="119"/>
  <c r="H507" i="119"/>
  <c r="I507" i="119"/>
  <c r="J507" i="119"/>
  <c r="K507" i="119"/>
  <c r="L507" i="119"/>
  <c r="H509" i="119"/>
  <c r="I509" i="119"/>
  <c r="J509" i="119"/>
  <c r="K509" i="119"/>
  <c r="L509" i="119"/>
  <c r="H511" i="119"/>
  <c r="I511" i="119"/>
  <c r="J511" i="119"/>
  <c r="K511" i="119"/>
  <c r="L511" i="119"/>
  <c r="H513" i="119"/>
  <c r="I513" i="119"/>
  <c r="J513" i="119"/>
  <c r="K513" i="119"/>
  <c r="L513" i="119"/>
  <c r="H516" i="119"/>
  <c r="I516" i="119"/>
  <c r="J516" i="119"/>
  <c r="K516" i="119"/>
  <c r="L516" i="119"/>
  <c r="H517" i="119"/>
  <c r="I517" i="119"/>
  <c r="J517" i="119"/>
  <c r="K517" i="119"/>
  <c r="L517" i="119"/>
  <c r="H520" i="119"/>
  <c r="I520" i="119"/>
  <c r="J520" i="119"/>
  <c r="K520" i="119"/>
  <c r="L520" i="119"/>
  <c r="H521" i="119"/>
  <c r="I521" i="119"/>
  <c r="J521" i="119"/>
  <c r="K521" i="119"/>
  <c r="L521" i="119"/>
  <c r="H523" i="119"/>
  <c r="I523" i="119"/>
  <c r="J523" i="119"/>
  <c r="K523" i="119"/>
  <c r="L523" i="119"/>
  <c r="M523" i="119"/>
  <c r="H526" i="119"/>
  <c r="I526" i="119"/>
  <c r="J526" i="119"/>
  <c r="K526" i="119"/>
  <c r="L526" i="119"/>
  <c r="M526" i="119"/>
  <c r="H527" i="119"/>
  <c r="I527" i="119"/>
  <c r="J527" i="119"/>
  <c r="K527" i="119"/>
  <c r="L527" i="119"/>
  <c r="M527" i="119"/>
  <c r="H529" i="119"/>
  <c r="I529" i="119"/>
  <c r="J529" i="119"/>
  <c r="K529" i="119"/>
  <c r="L529" i="119"/>
  <c r="M529" i="119"/>
  <c r="H531" i="119"/>
  <c r="I531" i="119"/>
  <c r="J531" i="119"/>
  <c r="K531" i="119"/>
  <c r="L531" i="119"/>
  <c r="M531" i="119"/>
  <c r="H533" i="119"/>
  <c r="I533" i="119"/>
  <c r="J533" i="119"/>
  <c r="K533" i="119"/>
  <c r="L533" i="119"/>
  <c r="M533" i="119"/>
  <c r="H535" i="119"/>
  <c r="I535" i="119"/>
  <c r="J535" i="119"/>
  <c r="K535" i="119"/>
  <c r="L535" i="119"/>
  <c r="H537" i="119"/>
  <c r="I537" i="119"/>
  <c r="J537" i="119"/>
  <c r="K537" i="119"/>
  <c r="L537" i="119"/>
  <c r="H539" i="119"/>
  <c r="I539" i="119"/>
  <c r="J539" i="119"/>
  <c r="K539" i="119"/>
  <c r="L539" i="119"/>
  <c r="H542" i="119"/>
  <c r="I542" i="119"/>
  <c r="J542" i="119"/>
  <c r="K542" i="119"/>
  <c r="L542" i="119"/>
  <c r="H543" i="119"/>
  <c r="I543" i="119"/>
  <c r="J543" i="119"/>
  <c r="K543" i="119"/>
  <c r="L543" i="119"/>
  <c r="H545" i="119"/>
  <c r="I545" i="119"/>
  <c r="J545" i="119"/>
  <c r="K545" i="119"/>
  <c r="L545" i="119"/>
  <c r="H547" i="119"/>
  <c r="I547" i="119"/>
  <c r="J547" i="119"/>
  <c r="K547" i="119"/>
  <c r="L547" i="119"/>
  <c r="H549" i="119"/>
  <c r="I549" i="119"/>
  <c r="J549" i="119"/>
  <c r="K549" i="119"/>
  <c r="L549" i="119"/>
  <c r="H551" i="119"/>
  <c r="I551" i="119"/>
  <c r="J551" i="119"/>
  <c r="K551" i="119"/>
  <c r="L551" i="119"/>
  <c r="H553" i="119"/>
  <c r="I553" i="119"/>
  <c r="J553" i="119"/>
  <c r="K553" i="119"/>
  <c r="L553" i="119"/>
  <c r="H555" i="119"/>
  <c r="I555" i="119"/>
  <c r="J555" i="119"/>
  <c r="K555" i="119"/>
  <c r="L555" i="119"/>
  <c r="H557" i="119"/>
  <c r="I557" i="119"/>
  <c r="J557" i="119"/>
  <c r="K557" i="119"/>
  <c r="L557" i="119"/>
  <c r="H559" i="119"/>
  <c r="I559" i="119"/>
  <c r="J559" i="119"/>
  <c r="K559" i="119"/>
  <c r="L559" i="119"/>
  <c r="H562" i="119"/>
  <c r="I562" i="119"/>
  <c r="J562" i="119"/>
  <c r="K562" i="119"/>
  <c r="L562" i="119"/>
  <c r="H563" i="119"/>
  <c r="I563" i="119"/>
  <c r="J563" i="119"/>
  <c r="K563" i="119"/>
  <c r="L563" i="119"/>
  <c r="H566" i="119"/>
  <c r="I566" i="119"/>
  <c r="J566" i="119"/>
  <c r="K566" i="119"/>
  <c r="L566" i="119"/>
  <c r="H567" i="119"/>
  <c r="I567" i="119"/>
  <c r="J567" i="119"/>
  <c r="K567" i="119"/>
  <c r="L567" i="119"/>
  <c r="H569" i="119"/>
  <c r="I569" i="119"/>
  <c r="J569" i="119"/>
  <c r="K569" i="119"/>
  <c r="L569" i="119"/>
  <c r="H571" i="119"/>
  <c r="I571" i="119"/>
  <c r="J571" i="119"/>
  <c r="K571" i="119"/>
  <c r="L571" i="119"/>
  <c r="H573" i="119"/>
  <c r="H575" i="119"/>
  <c r="I575" i="119"/>
  <c r="J575" i="119"/>
  <c r="K575" i="119"/>
  <c r="L575" i="119"/>
  <c r="H578" i="119"/>
  <c r="I578" i="119"/>
  <c r="J578" i="119"/>
  <c r="K578" i="119"/>
  <c r="L578" i="119"/>
  <c r="H579" i="119"/>
  <c r="I579" i="119"/>
  <c r="J579" i="119"/>
  <c r="K579" i="119"/>
  <c r="L579" i="119"/>
  <c r="H583" i="119"/>
  <c r="I583" i="119"/>
  <c r="J583" i="119"/>
  <c r="K583" i="119"/>
  <c r="L583" i="119"/>
  <c r="H584" i="119"/>
  <c r="I584" i="119"/>
  <c r="J584" i="119"/>
  <c r="K584" i="119"/>
  <c r="L584" i="119"/>
  <c r="H585" i="119"/>
  <c r="I585" i="119"/>
  <c r="J585" i="119"/>
  <c r="K585" i="119"/>
  <c r="L585" i="119"/>
  <c r="H587" i="119"/>
  <c r="I587" i="119"/>
  <c r="J587" i="119"/>
  <c r="K587" i="119"/>
  <c r="L587" i="119"/>
  <c r="H589" i="119"/>
  <c r="I589" i="119"/>
  <c r="J589" i="119"/>
  <c r="K589" i="119"/>
  <c r="L589" i="119"/>
  <c r="H591" i="119"/>
  <c r="I591" i="119"/>
  <c r="J591" i="119"/>
  <c r="K591" i="119"/>
  <c r="L591" i="119"/>
  <c r="H593" i="119"/>
  <c r="I593" i="119"/>
  <c r="J593" i="119"/>
  <c r="K593" i="119"/>
  <c r="L593" i="119"/>
  <c r="H595" i="119"/>
  <c r="I595" i="119"/>
  <c r="J595" i="119"/>
  <c r="K595" i="119"/>
  <c r="L595" i="119"/>
  <c r="H597" i="119"/>
  <c r="I597" i="119"/>
  <c r="J597" i="119"/>
  <c r="K597" i="119"/>
  <c r="L597" i="119"/>
  <c r="H599" i="119"/>
  <c r="I599" i="119"/>
  <c r="J599" i="119"/>
  <c r="K599" i="119"/>
  <c r="L599" i="119"/>
  <c r="H601" i="119"/>
  <c r="I601" i="119"/>
  <c r="J601" i="119"/>
  <c r="K601" i="119"/>
  <c r="L601" i="119"/>
  <c r="H603" i="119"/>
  <c r="I603" i="119"/>
  <c r="J603" i="119"/>
  <c r="K603" i="119"/>
  <c r="L603" i="119"/>
  <c r="H605" i="119"/>
  <c r="I605" i="119"/>
  <c r="J605" i="119"/>
  <c r="K605" i="119"/>
  <c r="L605" i="119"/>
  <c r="H608" i="119"/>
  <c r="I608" i="119"/>
  <c r="J608" i="119"/>
  <c r="K608" i="119"/>
  <c r="L608" i="119"/>
  <c r="H609" i="119"/>
  <c r="I609" i="119"/>
  <c r="J609" i="119"/>
  <c r="K609" i="119"/>
  <c r="L609" i="119"/>
  <c r="H611" i="119"/>
  <c r="I611" i="119"/>
  <c r="J611" i="119"/>
  <c r="K611" i="119"/>
  <c r="L611" i="119"/>
  <c r="H613" i="119"/>
  <c r="I613" i="119"/>
  <c r="J613" i="119"/>
  <c r="K613" i="119"/>
  <c r="L613" i="119"/>
  <c r="H615" i="119"/>
  <c r="I615" i="119"/>
  <c r="J615" i="119"/>
  <c r="K615" i="119"/>
  <c r="L615" i="119"/>
  <c r="H617" i="119"/>
  <c r="I617" i="119"/>
  <c r="J617" i="119"/>
  <c r="K617" i="119"/>
  <c r="L617" i="119"/>
  <c r="H619" i="119"/>
  <c r="I619" i="119"/>
  <c r="J619" i="119"/>
  <c r="K619" i="119"/>
  <c r="L619" i="119"/>
  <c r="H623" i="119"/>
  <c r="I623" i="119"/>
  <c r="J623" i="119"/>
  <c r="K623" i="119"/>
  <c r="L623" i="119"/>
  <c r="H624" i="119"/>
  <c r="I624" i="119"/>
  <c r="J624" i="119"/>
  <c r="K624" i="119"/>
  <c r="L624" i="119"/>
  <c r="H625" i="119"/>
  <c r="I625" i="119"/>
  <c r="J625" i="119"/>
  <c r="K625" i="119"/>
  <c r="L625" i="119"/>
  <c r="H627" i="119"/>
  <c r="I627" i="119"/>
  <c r="J627" i="119"/>
  <c r="K627" i="119"/>
  <c r="L627" i="119"/>
  <c r="H629" i="119"/>
  <c r="I629" i="119"/>
  <c r="J629" i="119"/>
  <c r="K629" i="119"/>
  <c r="L629" i="119"/>
  <c r="H632" i="119"/>
  <c r="I632" i="119"/>
  <c r="J632" i="119"/>
  <c r="K632" i="119"/>
  <c r="L632" i="119"/>
  <c r="H633" i="119"/>
  <c r="I633" i="119"/>
  <c r="J633" i="119"/>
  <c r="K633" i="119"/>
  <c r="L633" i="119"/>
  <c r="H635" i="119"/>
  <c r="I635" i="119"/>
  <c r="J635" i="119"/>
  <c r="K635" i="119"/>
  <c r="L635" i="119"/>
  <c r="H637" i="119"/>
  <c r="I637" i="119"/>
  <c r="J637" i="119"/>
  <c r="K637" i="119"/>
  <c r="L637" i="119"/>
  <c r="H639" i="119"/>
  <c r="I639" i="119"/>
  <c r="J639" i="119"/>
  <c r="K639" i="119"/>
  <c r="L639" i="119"/>
  <c r="H642" i="119"/>
  <c r="I642" i="119"/>
  <c r="J642" i="119"/>
  <c r="K642" i="119"/>
  <c r="L642" i="119"/>
  <c r="H643" i="119"/>
  <c r="I643" i="119"/>
  <c r="J643" i="119"/>
  <c r="K643" i="119"/>
  <c r="L643" i="119"/>
  <c r="H645" i="119"/>
  <c r="I645" i="119"/>
  <c r="J645" i="119"/>
  <c r="K645" i="119"/>
  <c r="L645" i="119"/>
  <c r="H647" i="119"/>
  <c r="I647" i="119"/>
  <c r="J647" i="119"/>
  <c r="K647" i="119"/>
  <c r="L647" i="119"/>
  <c r="H649" i="119"/>
  <c r="I649" i="119"/>
  <c r="J649" i="119"/>
  <c r="K649" i="119"/>
  <c r="L649" i="119"/>
  <c r="H652" i="119"/>
  <c r="I652" i="119"/>
  <c r="J652" i="119"/>
  <c r="K652" i="119"/>
  <c r="L652" i="119"/>
  <c r="H653" i="119"/>
  <c r="I653" i="119"/>
  <c r="J653" i="119"/>
  <c r="K653" i="119"/>
  <c r="L653" i="119"/>
  <c r="H656" i="119"/>
  <c r="I656" i="119"/>
  <c r="J656" i="119"/>
  <c r="K656" i="119"/>
  <c r="L656" i="119"/>
  <c r="H657" i="119"/>
  <c r="I657" i="119"/>
  <c r="J657" i="119"/>
  <c r="K657" i="119"/>
  <c r="L657" i="119"/>
  <c r="H659" i="119"/>
  <c r="I659" i="119"/>
  <c r="J659" i="119"/>
  <c r="K659" i="119"/>
  <c r="L659" i="119"/>
  <c r="H661" i="119"/>
  <c r="I661" i="119"/>
  <c r="J661" i="119"/>
  <c r="K661" i="119"/>
  <c r="L661" i="119"/>
  <c r="H663" i="119"/>
  <c r="I663" i="119"/>
  <c r="J663" i="119"/>
  <c r="K663" i="119"/>
  <c r="L663" i="119"/>
  <c r="H666" i="119"/>
  <c r="I666" i="119"/>
  <c r="J666" i="119"/>
  <c r="K666" i="119"/>
  <c r="L666" i="119"/>
  <c r="H667" i="119"/>
  <c r="I667" i="119"/>
  <c r="J667" i="119"/>
  <c r="K667" i="119"/>
  <c r="L667" i="119"/>
  <c r="H669" i="119"/>
  <c r="I669" i="119"/>
  <c r="J669" i="119"/>
  <c r="K669" i="119"/>
  <c r="L669" i="119"/>
  <c r="H672" i="119"/>
  <c r="I672" i="119"/>
  <c r="J672" i="119"/>
  <c r="K672" i="119"/>
  <c r="L672" i="119"/>
  <c r="H673" i="119"/>
  <c r="I673" i="119"/>
  <c r="J673" i="119"/>
  <c r="K673" i="119"/>
  <c r="L673" i="119"/>
  <c r="H676" i="119"/>
  <c r="I676" i="119"/>
  <c r="J676" i="119"/>
  <c r="K676" i="119"/>
  <c r="L676" i="119"/>
  <c r="H677" i="119"/>
  <c r="I677" i="119"/>
  <c r="J677" i="119"/>
  <c r="K677" i="119"/>
  <c r="L677" i="119"/>
  <c r="H680" i="119"/>
  <c r="I680" i="119"/>
  <c r="J680" i="119"/>
  <c r="K680" i="119"/>
  <c r="L680" i="119"/>
  <c r="H681" i="119"/>
  <c r="I681" i="119"/>
  <c r="J681" i="119"/>
  <c r="K681" i="119"/>
  <c r="L681" i="119"/>
  <c r="H683" i="119"/>
  <c r="I683" i="119"/>
  <c r="J683" i="119"/>
  <c r="K683" i="119"/>
  <c r="L683" i="119"/>
  <c r="H686" i="119"/>
  <c r="I686" i="119"/>
  <c r="J686" i="119"/>
  <c r="K686" i="119"/>
  <c r="L686" i="119"/>
  <c r="H687" i="119"/>
  <c r="I687" i="119"/>
  <c r="J687" i="119"/>
  <c r="K687" i="119"/>
  <c r="L687" i="119"/>
  <c r="H690" i="119"/>
  <c r="I690" i="119"/>
  <c r="J690" i="119"/>
  <c r="K690" i="119"/>
  <c r="L690" i="119"/>
  <c r="H691" i="119"/>
  <c r="I691" i="119"/>
  <c r="J691" i="119"/>
  <c r="K691" i="119"/>
  <c r="L691" i="119"/>
  <c r="H694" i="119"/>
  <c r="I694" i="119"/>
  <c r="J694" i="119"/>
  <c r="K694" i="119"/>
  <c r="L694" i="119"/>
  <c r="H695" i="119"/>
  <c r="I695" i="119"/>
  <c r="J695" i="119"/>
  <c r="K695" i="119"/>
  <c r="L695" i="119"/>
  <c r="H698" i="119"/>
  <c r="I698" i="119"/>
  <c r="J698" i="119"/>
  <c r="K698" i="119"/>
  <c r="L698" i="119"/>
  <c r="H699" i="119"/>
  <c r="I699" i="119"/>
  <c r="J699" i="119"/>
  <c r="K699" i="119"/>
  <c r="L699" i="119"/>
  <c r="G46" i="68"/>
  <c r="G40" i="68"/>
  <c r="G39" i="68"/>
  <c r="G34" i="68"/>
  <c r="G33" i="68"/>
  <c r="G32" i="68"/>
  <c r="G31" i="68"/>
  <c r="J26" i="68"/>
  <c r="J25" i="68"/>
  <c r="J24" i="68"/>
  <c r="J23" i="68"/>
  <c r="I22" i="68"/>
  <c r="K20" i="68"/>
  <c r="J20" i="68"/>
  <c r="I20" i="68"/>
  <c r="K19" i="68"/>
  <c r="J19" i="68"/>
  <c r="I19" i="68"/>
  <c r="K18" i="68"/>
  <c r="J18" i="68"/>
  <c r="I18" i="68"/>
  <c r="K17" i="68"/>
  <c r="J17" i="68"/>
  <c r="I17" i="68"/>
  <c r="K14" i="68"/>
  <c r="J14" i="68"/>
  <c r="I14" i="68"/>
  <c r="K13" i="68"/>
  <c r="J13" i="68"/>
  <c r="I13" i="68"/>
  <c r="K12" i="68"/>
  <c r="J12" i="68"/>
  <c r="I12" i="68"/>
  <c r="K11" i="68"/>
  <c r="J11" i="68"/>
  <c r="I11" i="68"/>
  <c r="K10" i="68"/>
  <c r="J10" i="68"/>
  <c r="I10" i="68"/>
  <c r="K9" i="68"/>
  <c r="J9" i="68"/>
  <c r="I9" i="68"/>
  <c r="G10" i="17" l="1"/>
  <c r="G9" i="17"/>
  <c r="I8" i="17"/>
  <c r="G8" i="17"/>
  <c r="I7" i="17"/>
  <c r="H7" i="17"/>
  <c r="G7" i="17"/>
  <c r="I6" i="17"/>
  <c r="H6" i="17"/>
  <c r="G6" i="17"/>
  <c r="F12" i="71" l="1"/>
  <c r="E12" i="71"/>
  <c r="F11" i="71"/>
  <c r="E11" i="71"/>
  <c r="F10" i="71"/>
  <c r="E10" i="71"/>
  <c r="F9" i="71"/>
  <c r="E9" i="71"/>
  <c r="I9" i="27"/>
  <c r="H9" i="27"/>
  <c r="G9" i="27"/>
  <c r="F9" i="27"/>
  <c r="I10" i="13" l="1"/>
  <c r="I8" i="13"/>
  <c r="E8" i="118" l="1"/>
  <c r="E9" i="118"/>
  <c r="F19" i="97"/>
  <c r="G19" i="97"/>
  <c r="E19" i="97"/>
  <c r="G24" i="92"/>
  <c r="F24" i="92"/>
  <c r="E24" i="92"/>
  <c r="C153" i="92"/>
  <c r="C147" i="92"/>
  <c r="C146" i="92"/>
  <c r="C145" i="92"/>
  <c r="C144" i="92"/>
  <c r="C143" i="92"/>
  <c r="C142" i="92"/>
  <c r="C141" i="92"/>
  <c r="C140" i="92"/>
  <c r="C139" i="92"/>
  <c r="C138" i="92"/>
  <c r="C137" i="92"/>
  <c r="C135" i="92"/>
  <c r="C134" i="92"/>
  <c r="C121" i="92"/>
  <c r="C120" i="92"/>
  <c r="D117" i="92"/>
  <c r="D116" i="92"/>
  <c r="D115" i="92"/>
  <c r="D114" i="92"/>
  <c r="D113" i="92"/>
  <c r="D112" i="92"/>
  <c r="D111" i="92"/>
  <c r="D110" i="92"/>
  <c r="C102" i="92"/>
  <c r="C101" i="92"/>
  <c r="G95" i="92"/>
  <c r="F95" i="92"/>
  <c r="E95" i="92"/>
  <c r="G91" i="92"/>
  <c r="F91" i="92"/>
  <c r="E91" i="92"/>
  <c r="G84" i="92"/>
  <c r="F84" i="92"/>
  <c r="E84" i="92"/>
  <c r="G78" i="92"/>
  <c r="F78" i="92"/>
  <c r="E78" i="92"/>
  <c r="G71" i="92"/>
  <c r="F71" i="92"/>
  <c r="E71" i="92"/>
  <c r="G63" i="92"/>
  <c r="F63" i="92"/>
  <c r="E63" i="92"/>
  <c r="G58" i="92"/>
  <c r="F58" i="92"/>
  <c r="E58" i="92"/>
  <c r="G46" i="92"/>
  <c r="F46" i="92"/>
  <c r="E46" i="92"/>
  <c r="G41" i="92"/>
  <c r="F41" i="92"/>
  <c r="E41" i="92"/>
  <c r="G35" i="92"/>
  <c r="F35" i="92"/>
  <c r="E35" i="92"/>
  <c r="G27" i="92"/>
  <c r="F27" i="92"/>
  <c r="E27" i="92"/>
  <c r="G18" i="97"/>
  <c r="E18" i="97"/>
  <c r="G17" i="97"/>
  <c r="E17" i="97"/>
  <c r="G16" i="97"/>
  <c r="E16" i="97"/>
  <c r="G15" i="97"/>
  <c r="E15" i="97"/>
  <c r="G14" i="97"/>
  <c r="E14" i="97"/>
  <c r="G13" i="97"/>
  <c r="E13" i="97"/>
  <c r="G12" i="97"/>
  <c r="E12" i="97"/>
  <c r="G9" i="97"/>
  <c r="E9" i="97"/>
  <c r="G8" i="97"/>
  <c r="E8" i="97"/>
</calcChain>
</file>

<file path=xl/sharedStrings.xml><?xml version="1.0" encoding="utf-8"?>
<sst xmlns="http://schemas.openxmlformats.org/spreadsheetml/2006/main" count="7613" uniqueCount="1304">
  <si>
    <t xml:space="preserve">Adgangskurser </t>
  </si>
  <si>
    <t>75.02</t>
  </si>
  <si>
    <t xml:space="preserve">Finanslovskonto 20.31.11. </t>
  </si>
  <si>
    <t>Finanslovskonto 20.31.13</t>
  </si>
  <si>
    <t>Aktivitets- gruppenavn</t>
  </si>
  <si>
    <t>pr. STÅ</t>
  </si>
  <si>
    <t>Adgangsgivende tekniske uddannelser</t>
  </si>
  <si>
    <t>Finanslovskonto 20.75.02</t>
  </si>
  <si>
    <t>Basistakst til alle elever</t>
  </si>
  <si>
    <t xml:space="preserve">Supplerende takst til elever på kurser af mindst 2 ugers varighed </t>
  </si>
  <si>
    <t xml:space="preserve">Supplerende takst til elever på kurser af mindst 12 ugers varighed </t>
  </si>
  <si>
    <t>Lageruddannelsen</t>
  </si>
  <si>
    <t>36.01</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</si>
  <si>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</si>
  <si>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</si>
  <si>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</si>
  <si>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</si>
  <si>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</si>
  <si>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</si>
  <si>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</si>
  <si>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</si>
  <si>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</si>
  <si>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 xml:space="preserve">Kommunal enhedstakst for </t>
  </si>
  <si>
    <t xml:space="preserve">unge under 18 år på </t>
  </si>
  <si>
    <t>almen voksenuddannelse</t>
  </si>
  <si>
    <t>Almen Voksenuddannelse</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</si>
  <si>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</si>
  <si>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</si>
  <si>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</si>
  <si>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</si>
  <si>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</si>
  <si>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</si>
  <si>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</si>
  <si>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</si>
  <si>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</si>
  <si>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</si>
  <si>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</si>
  <si>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</si>
  <si>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Snedkeruddannelsen</t>
  </si>
  <si>
    <t>Teknisk isolatør</t>
  </si>
  <si>
    <t>Takstkatalog for uddannelser inden for en fælles kompetencebeskrivelse (arbejdsmarkedsuddannelser og enkeltfag, der er optaget)</t>
  </si>
  <si>
    <t>Teknisk-faglige og merkantile fag</t>
  </si>
  <si>
    <t>IB</t>
  </si>
  <si>
    <t>Almengymnasiale uddannelser</t>
  </si>
  <si>
    <t>Tillægs-takst for A-niveau *</t>
  </si>
  <si>
    <t>Pædagogisk assistent</t>
  </si>
  <si>
    <t>Takst til Laboratoriekurser pr. elev</t>
  </si>
  <si>
    <t xml:space="preserve">Enkeltfag </t>
  </si>
  <si>
    <t>Fælles- udgiftstakst</t>
  </si>
  <si>
    <t>2-årig Hf</t>
  </si>
  <si>
    <t>3-årig Hf</t>
  </si>
  <si>
    <t>4-årig Team Danmark</t>
  </si>
  <si>
    <t>Tilskud til praktikpladsaftaler i udlandet, pr. aftale</t>
  </si>
  <si>
    <t xml:space="preserve">Undervisning ved frie grundskoler </t>
  </si>
  <si>
    <t>SFO ved frie grundskoler</t>
  </si>
  <si>
    <t xml:space="preserve">Undervisning ved efterskoler </t>
  </si>
  <si>
    <t>Kommunale bidrag vedrørende frie grundskoler</t>
  </si>
  <si>
    <t>Kommunale bidrag vedrørende efterskoler</t>
  </si>
  <si>
    <t>pr. SFO-elev</t>
  </si>
  <si>
    <t>Finanslovskonto 20.35.01.</t>
  </si>
  <si>
    <t>Lokomotivføreruddannelsen</t>
  </si>
  <si>
    <t>35.01</t>
  </si>
  <si>
    <t>Kr.</t>
  </si>
  <si>
    <t>Udslusningstilskud (pr. årselev)</t>
  </si>
  <si>
    <t>Skoleydelse til elever i produktionsskolebaseret erhvervsuddannelse</t>
  </si>
  <si>
    <t>Skoleydelse til EGU-elever</t>
  </si>
  <si>
    <t>Adgangsgivende kurser</t>
  </si>
  <si>
    <t>34.01</t>
  </si>
  <si>
    <t>72.01</t>
  </si>
  <si>
    <t>72.03</t>
  </si>
  <si>
    <t>1 årselev er = 1 elev i 40 uger.</t>
  </si>
  <si>
    <t>Takster ekskl. moms</t>
  </si>
  <si>
    <t>Takster inkl. moms</t>
  </si>
  <si>
    <t>75.01</t>
  </si>
  <si>
    <t>Tillægstakst, unge uden kompetencegivende udd. - med udd.plan</t>
  </si>
  <si>
    <t>Tillægstakst, unge uden kompetencegivende udd. - uden udd.plan</t>
  </si>
  <si>
    <t>Basisgrundtilskud</t>
  </si>
  <si>
    <t>Erhvervsgymnasiale uddannelser</t>
  </si>
  <si>
    <t>Cøsa- formål</t>
  </si>
  <si>
    <t>Finanslovskonto 20.31.01.</t>
  </si>
  <si>
    <t>Plastmager</t>
  </si>
  <si>
    <t>Skibsmontør</t>
  </si>
  <si>
    <t>Smedeuddannelsen</t>
  </si>
  <si>
    <t>Anlægsgartner</t>
  </si>
  <si>
    <t>Detailslagter</t>
  </si>
  <si>
    <t>Tillægstakst for merkantile grundforløb tilrettelagt på produktionsskoler</t>
  </si>
  <si>
    <t>Dyrepasser</t>
  </si>
  <si>
    <t>Skolepraktikydelse og skoleydelse:</t>
  </si>
  <si>
    <t>Udeboende elever på 18 år eller derover, pr. uge</t>
  </si>
  <si>
    <t>Løntilskud vedr elever, der uforskyldt har mistet en praktikpladsaftale:</t>
  </si>
  <si>
    <t>1. års elever pr. uge</t>
  </si>
  <si>
    <t>2. års elever pr. uge</t>
  </si>
  <si>
    <t>3. års elever pr. uge</t>
  </si>
  <si>
    <t>4. års elever pr. uge</t>
  </si>
  <si>
    <t>Voksne elever pr. uge</t>
  </si>
  <si>
    <t xml:space="preserve">Deltagerbetaling 2 </t>
  </si>
  <si>
    <t>Finanslovskonto 20.31.12,</t>
  </si>
  <si>
    <t>Kr. pr. årselev</t>
  </si>
  <si>
    <t xml:space="preserve">Finanslovskonto 20.22.22. Kommunale bidrag vedrørende frie grundskoler og efterskoler </t>
  </si>
  <si>
    <t>Maskinsnedker, trædrejer og produktionsassistent</t>
  </si>
  <si>
    <t>Ejendomsservicetekniker</t>
  </si>
  <si>
    <t>Fitnessinstruktør</t>
  </si>
  <si>
    <t>Støberitekniker</t>
  </si>
  <si>
    <t>Værktøjsuddannelsen</t>
  </si>
  <si>
    <t>Teater-, udstillings- og eventtekniker</t>
  </si>
  <si>
    <t>Bemærk:</t>
  </si>
  <si>
    <t>*** Der ydes ikke bygningstaxametertilskud for elever på husholdningsskoler</t>
  </si>
  <si>
    <t>Kloakmester</t>
  </si>
  <si>
    <t>Træfagenes byggeuddannelse</t>
  </si>
  <si>
    <t>Finmekanikuddannelsen</t>
  </si>
  <si>
    <t>Industriteknikuddannelsen</t>
  </si>
  <si>
    <t>Detailhandelsuddannelsen med specialet "Sport og fritid"</t>
  </si>
  <si>
    <t>Finanslovskonto 20.32.01.</t>
  </si>
  <si>
    <t>Fodterapeutuddannelsen</t>
  </si>
  <si>
    <t>Finanslovskonto 20.34.01.</t>
  </si>
  <si>
    <t>Adgangsgivende kurser mv.</t>
  </si>
  <si>
    <t>Forkursus til bandagistuddannelsen</t>
  </si>
  <si>
    <t>Driftstilskud uden deltagerbetaling</t>
  </si>
  <si>
    <t>Driftstilskud med fradrag for deltagerbetaling</t>
  </si>
  <si>
    <t>GSK</t>
  </si>
  <si>
    <t>Hf+-fagpakke</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</si>
  <si>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</si>
  <si>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</si>
  <si>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</si>
  <si>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</si>
  <si>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</si>
  <si>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</si>
  <si>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Vindmølleoperatør</t>
  </si>
  <si>
    <t>Pædagogikum ved gymnasiale uddannelser</t>
  </si>
  <si>
    <t>Finanslovskonto 20.76.11.</t>
  </si>
  <si>
    <t>1 årselev er = 1 elev i 40 uger</t>
  </si>
  <si>
    <t>Ikke aktiverede</t>
  </si>
  <si>
    <t>Tilbage til indholdsoversigten</t>
  </si>
  <si>
    <t>Øvrige tilskud til private gymnasier m.v.</t>
  </si>
  <si>
    <t>Private gymnasier m.v.</t>
  </si>
  <si>
    <t>Finanslovskonto 20.43.01.</t>
  </si>
  <si>
    <t>Finanslovskonto 20.43.02.</t>
  </si>
  <si>
    <t xml:space="preserve">Ny pædagogikumordning </t>
  </si>
  <si>
    <t>Finanslovskonto 20.51.11.</t>
  </si>
  <si>
    <t>Finanslovskonto 20.72.41.</t>
  </si>
  <si>
    <t xml:space="preserve">Almengymnasiale uddannelser </t>
  </si>
  <si>
    <t>Over måltal</t>
  </si>
  <si>
    <t>Til og med måltallet</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</si>
  <si>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</si>
  <si>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</si>
  <si>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</si>
  <si>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</si>
  <si>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</si>
  <si>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</si>
  <si>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</si>
  <si>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</si>
  <si>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</si>
  <si>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</si>
  <si>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</si>
  <si>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</si>
  <si>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</si>
  <si>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</si>
  <si>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</si>
  <si>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</si>
  <si>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</si>
  <si>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</si>
  <si>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</si>
  <si>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</si>
  <si>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</si>
  <si>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Maskinbetjening, mindre maskiner/CAD/CAM/CNC/maski</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</si>
  <si>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</si>
  <si>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</si>
  <si>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</si>
  <si>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</si>
  <si>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</si>
  <si>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</si>
  <si>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</si>
  <si>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</si>
  <si>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</si>
  <si>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</si>
  <si>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</si>
  <si>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</si>
  <si>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</si>
  <si>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</si>
  <si>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</si>
  <si>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</si>
  <si>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</si>
  <si>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</si>
  <si>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</si>
  <si>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</si>
  <si>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</si>
  <si>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</si>
  <si>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</si>
  <si>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</si>
  <si>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</si>
  <si>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</si>
  <si>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Postuddannelsen, trin 1 og 3 (afløb)</t>
  </si>
  <si>
    <t>Anlægsstruktør, bygningstruktør og brolægger</t>
  </si>
  <si>
    <t>Supplerende takst til elever i 10. klasse</t>
  </si>
  <si>
    <t>social- og sundhedsuddannelser udbetalt taxametertilskud til indvendig vedligeholdelse i stedet for bygningstaxametertilskud.</t>
  </si>
  <si>
    <t>76.11</t>
  </si>
  <si>
    <t>Indholdsfortegnelse</t>
  </si>
  <si>
    <t>Uddannelsesområde</t>
  </si>
  <si>
    <t>Kontakstperson</t>
  </si>
  <si>
    <t>Skolehjem  (kostafdeliner på institutioner for erhvervsrettede uddannelser)</t>
  </si>
  <si>
    <t>Landbrugsskolernes kostafdelinger</t>
  </si>
  <si>
    <t>kontaktperson</t>
  </si>
  <si>
    <t>Kontaktperson</t>
  </si>
  <si>
    <t>43.02</t>
  </si>
  <si>
    <t>Beklædningshåndværker</t>
  </si>
  <si>
    <t>Laboratorietandtekniker</t>
  </si>
  <si>
    <t>Frie grundskoler og efterskoler, bidrag til</t>
  </si>
  <si>
    <t>Tilskuddene ydes under forudsætning af, at den kommune, der har godkendt skolen,</t>
  </si>
  <si>
    <t>Deltagerbetaling for det enkelte kursus oplyses af den aktuelle skole.</t>
  </si>
  <si>
    <t>Rekvirenten skal selv betale den fulde deltagerbetaling.</t>
  </si>
  <si>
    <t>Skiltetekniker</t>
  </si>
  <si>
    <t>Ernæringsassistent</t>
  </si>
  <si>
    <t>Optometrist (afløb)</t>
  </si>
  <si>
    <t>Bygnings- takst*</t>
  </si>
  <si>
    <t>Vedligehol- delsestakst*</t>
  </si>
  <si>
    <t>Bygningstakst</t>
  </si>
  <si>
    <t>Hhx og Htx</t>
  </si>
  <si>
    <t>Takster eksklusiv moms pr. årskursist i kr.</t>
  </si>
  <si>
    <t>Tilskud</t>
  </si>
  <si>
    <t>Finanslovskonto 20.42.11.</t>
  </si>
  <si>
    <t>Bager og konditor</t>
  </si>
  <si>
    <t xml:space="preserve">De kommunale bidrag afregnes én gang årligt på grundlag af den faktiske aktivitet samt de dertil svarende </t>
  </si>
  <si>
    <t>bidrag som anført på finansloven.</t>
  </si>
  <si>
    <t>Ugetakst f. under 18 år</t>
  </si>
  <si>
    <t>Bygningstilskud</t>
  </si>
  <si>
    <t>Kosttilskud</t>
  </si>
  <si>
    <t>Elevstøtte u/18år</t>
  </si>
  <si>
    <t>Pr. årselev/årskursist/kostelev</t>
  </si>
  <si>
    <t>Private gymnasier og HF</t>
  </si>
  <si>
    <t>43.01</t>
  </si>
  <si>
    <t>Cøsa- formål,</t>
  </si>
  <si>
    <t>Færdiggø- relsestakst</t>
  </si>
  <si>
    <t>takst</t>
  </si>
  <si>
    <t>Finanslovskonto 20.52.01.</t>
  </si>
  <si>
    <t>Erhvervsgrunduddannelsen (egu), kommunal refusion</t>
  </si>
  <si>
    <t>Der ydes delvis refusion af kommunernes udgifter til skoleydelse, undervisning</t>
  </si>
  <si>
    <t>og supplerende tilskud i forbindelse med egu.</t>
  </si>
  <si>
    <t>Refusion på 50 pct. af udgifter til undervisning op til et beløb pr.</t>
  </si>
  <si>
    <t>Refusion på 50 pct. af udgifter til de supplerende tilskud op til et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</si>
  <si>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</si>
  <si>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</si>
  <si>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</si>
  <si>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</si>
  <si>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Finanslovskonto 20.83.01.</t>
  </si>
  <si>
    <t>Vedligehol-delsestakst*</t>
  </si>
  <si>
    <t>Bygningsgrundtilskud pr. skole</t>
  </si>
  <si>
    <t>Kost og logi, landbrugsskoler, kostafdeling</t>
  </si>
  <si>
    <t>Bygningstaxametertilskud, kostafdeling</t>
  </si>
  <si>
    <t>Fællesudgiftstilskud (ekskl. for landbrugselever)</t>
  </si>
  <si>
    <t>Bygningstaxametertilskud, skolehjem</t>
  </si>
  <si>
    <t>Fællesudgifts-takst</t>
  </si>
  <si>
    <t>Ejnar Lomholt</t>
  </si>
  <si>
    <t>Introduktionskurser og brobygning til ungdomsuddannelser</t>
  </si>
  <si>
    <t>83.01</t>
  </si>
  <si>
    <t xml:space="preserve">Bopælskommunen betaler bidrag til staten for elever under 18 år pr. 5. september året før finansåret, dog ikke for elever under uddannelse til køkkenleder eller køkkenassistent eller for elever på en erhvervsuddannelse. </t>
  </si>
  <si>
    <t>Korrigeret indkomstgrundlag</t>
  </si>
  <si>
    <t>Ugentligt støttebeløb</t>
  </si>
  <si>
    <t>Nedre</t>
  </si>
  <si>
    <t>Øvre</t>
  </si>
  <si>
    <t xml:space="preserve"> Tabel 1 </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</si>
  <si>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</si>
  <si>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</si>
  <si>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</si>
  <si>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</si>
  <si>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</si>
  <si>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</si>
  <si>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</si>
  <si>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</si>
  <si>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</si>
  <si>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</si>
  <si>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</si>
  <si>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</si>
  <si>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</si>
  <si>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</si>
  <si>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</si>
  <si>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</si>
  <si>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</si>
  <si>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Flymekaniker</t>
  </si>
  <si>
    <t>Lufthavnsoperatør, trin 2</t>
  </si>
  <si>
    <t>Togklargører</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</si>
  <si>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</si>
  <si>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</si>
  <si>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</si>
  <si>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</si>
  <si>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</si>
  <si>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</si>
  <si>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</si>
  <si>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</si>
  <si>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</si>
  <si>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</si>
  <si>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Formål</t>
  </si>
  <si>
    <t>der deltager i undervisningsforløb i.h.t. LB 55 1995 § 9, stk. 5 om folkeskolen.</t>
  </si>
  <si>
    <t>Der ydes ikke skoleydelse til elever, der deltager i undervisningsforløb som led i aktivering, eller til elever,</t>
  </si>
  <si>
    <t>Handelsuddannelse med specialer, ekskl. specialet "Kundekontaktcenter"</t>
  </si>
  <si>
    <t>Tilskud til praktikuddannelse på produktionsskoler</t>
  </si>
  <si>
    <t>Driftstilskud pr. årselev i praktik på en produktionsskole</t>
  </si>
  <si>
    <t>Beslagsmed</t>
  </si>
  <si>
    <t>Cnc-teknikuddannelsen</t>
  </si>
  <si>
    <t>Under- visn.takst</t>
  </si>
  <si>
    <t>Fælles- udg.takst</t>
  </si>
  <si>
    <t>Bygnings- takst</t>
  </si>
  <si>
    <t>32.01</t>
  </si>
  <si>
    <t>Studenterkursus</t>
  </si>
  <si>
    <t>42.02</t>
  </si>
  <si>
    <t>Finanslovskonto 20.74.02.</t>
  </si>
  <si>
    <t>VUC</t>
  </si>
  <si>
    <t>Enkeltfag HF og Stx*</t>
  </si>
  <si>
    <t xml:space="preserve">                                                     Kostelever</t>
  </si>
  <si>
    <t xml:space="preserve">                                                     Dagelever</t>
  </si>
  <si>
    <t>Adgangskursus</t>
  </si>
  <si>
    <t>-</t>
  </si>
  <si>
    <t>Grundtilskud</t>
  </si>
  <si>
    <t>pr. kostelev</t>
  </si>
  <si>
    <t xml:space="preserve">Tilskud til SFO  </t>
  </si>
  <si>
    <t>Tilskud til kostafdelinger ved frie grundskoler</t>
  </si>
  <si>
    <t>Tandklinikassistent</t>
  </si>
  <si>
    <t>Finanslovskonto 20.75.01.</t>
  </si>
  <si>
    <t>Køletekniker</t>
  </si>
  <si>
    <t>Maritime håndværksfag</t>
  </si>
  <si>
    <t>Metalsmed</t>
  </si>
  <si>
    <t>Modelsnedker</t>
  </si>
  <si>
    <t>Ortopædist</t>
  </si>
  <si>
    <t>Overfladebehandler</t>
  </si>
  <si>
    <t>Skibsmekaniker</t>
  </si>
  <si>
    <t>Almene fag</t>
  </si>
  <si>
    <t>Takst ved ekstern kompetencegivende undervisning</t>
  </si>
  <si>
    <t>Bygningstaxametertilskud</t>
  </si>
  <si>
    <t xml:space="preserve">Elevstøtte til unge under 18 år </t>
  </si>
  <si>
    <t>Hjemmeboende elever på 18 år eller derover, pr. uge</t>
  </si>
  <si>
    <t>Gastronom</t>
  </si>
  <si>
    <t>Skov- og naturtekniker</t>
  </si>
  <si>
    <t>Cykel- og motorcykeluddannelsen</t>
  </si>
  <si>
    <t>Entreprenør- og landbrugsmaskinuddannelsen</t>
  </si>
  <si>
    <t>Karrosserismed</t>
  </si>
  <si>
    <t>Efterskoler (inkl. takst for elevstøtte fra konto 98.51)</t>
  </si>
  <si>
    <t>Frie grundskoler</t>
  </si>
  <si>
    <t>Web-integrator</t>
  </si>
  <si>
    <t>Boligmonteringsuddannelsen</t>
  </si>
  <si>
    <t>Byggemontagetekniker</t>
  </si>
  <si>
    <t>Glarmester</t>
  </si>
  <si>
    <t>Skorstensfejer</t>
  </si>
  <si>
    <t>Stenhugger</t>
  </si>
  <si>
    <t>Stukkatør</t>
  </si>
  <si>
    <t>Tagdækker</t>
  </si>
  <si>
    <t>Grundtilskud mv. til statslige selvejende institutioner med almengymnasiale uddannelser</t>
  </si>
  <si>
    <t>Udd.typetilskud første udd.udbud</t>
  </si>
  <si>
    <t>Udd.typetilskud andet udd. udbud</t>
  </si>
  <si>
    <t>* Tillægstakst: Beståede fag på A-niveau pr. elev ( inkl. Moms)</t>
  </si>
  <si>
    <t xml:space="preserve">Kr. pr. elev </t>
  </si>
  <si>
    <t>Træningsskolens arbejdsmarkedsuddannelser</t>
  </si>
  <si>
    <t>Finanslovskonto 20.36.01.</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</si>
  <si>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</si>
  <si>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</si>
  <si>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</si>
  <si>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</si>
  <si>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Redderuddannelsen med specialet Autohjælp</t>
  </si>
  <si>
    <t>Pre-IB</t>
  </si>
  <si>
    <t>Produktør</t>
  </si>
  <si>
    <t>får udbetalt taxametertilskud til indvendig vedligeholdelse i stedet for bygningstaxametertilskud</t>
  </si>
  <si>
    <t>Private gymnasier, øvrige tilskud</t>
  </si>
  <si>
    <t>Social- og sundhedsuddannelser</t>
  </si>
  <si>
    <t>Kontaktpersoner for de forskellige uddannelsesområder</t>
  </si>
  <si>
    <t>Frie grundskoler og efterskoler, kommunale bidrag</t>
  </si>
  <si>
    <t>Redderuddannelsen med specialet Ambulanceassistent</t>
  </si>
  <si>
    <t>Fiskerigrunduddannelsen</t>
  </si>
  <si>
    <t>Sikkerhedskursus</t>
  </si>
  <si>
    <t>Brobygning til gymnasiale uddannelser</t>
  </si>
  <si>
    <t>Brobygning til merkantile EUD</t>
  </si>
  <si>
    <t>Introduktionskurser</t>
  </si>
  <si>
    <t>Detailhandelsuddannelsen med specialet "Glas, porcelæn og gaveartikler"</t>
  </si>
  <si>
    <t>Detailhandelsuddannelsen med specialet "Radio-TV og multimedier"</t>
  </si>
  <si>
    <t>Eventkoordinator og -assistent</t>
  </si>
  <si>
    <t>Produktionsskoler</t>
  </si>
  <si>
    <t>51.11</t>
  </si>
  <si>
    <t>38.21</t>
  </si>
  <si>
    <t>Skolepraktik</t>
  </si>
  <si>
    <t>31.12</t>
  </si>
  <si>
    <t>Tillægstakster</t>
  </si>
  <si>
    <t>Brobygning til ungdomsuddannelser</t>
  </si>
  <si>
    <t>Introduktionskurser til ungdomsuddannelser</t>
  </si>
  <si>
    <t>Institutionerne skal for elever betalt af andre rekvirenter indbetale forskellen imellem bygningstaksten og</t>
  </si>
  <si>
    <t>Tilskud for elever i EGU-forløb og i individuel EUD</t>
  </si>
  <si>
    <t>Finanslovskonto 20.38.21.</t>
  </si>
  <si>
    <t>Tilskud til kostafdelinger ved institutioner for erhvervsrettet uddannelse</t>
  </si>
  <si>
    <t>Forplejning og tilsyn*</t>
  </si>
  <si>
    <t>Tilskud til elevbetaling**</t>
  </si>
  <si>
    <t>Bygnings- takst***</t>
  </si>
  <si>
    <t>Takster ekskl. moms pr. årselev</t>
  </si>
  <si>
    <t>Almen voksenuddannelse</t>
  </si>
  <si>
    <t>Personvognmekaniker</t>
  </si>
  <si>
    <t>*    Der ydes ikke tilskud til forplejning og tilsyn for elever på landbrugets videregående uddannelser</t>
  </si>
  <si>
    <t>**  Tilskud til elevbetaling udbetales inkl. moms.</t>
  </si>
  <si>
    <t>Kursus for ledere af håndværksvirksomheder</t>
  </si>
  <si>
    <t>Arbejdsstudietekniker</t>
  </si>
  <si>
    <t>Blomsterbinder</t>
  </si>
  <si>
    <t>Skoleydelse:</t>
  </si>
  <si>
    <t>18 år og derover</t>
  </si>
  <si>
    <t>For elever, der er fyldt 18 år ved kursets begyndelse:</t>
  </si>
  <si>
    <t>For elever, der ikke er fyldt 18 år ved kursets begyndelse:</t>
  </si>
  <si>
    <t>Finanslovskonto 20.51.12.</t>
  </si>
  <si>
    <t>Skoleydelse ved produktionsskoler</t>
  </si>
  <si>
    <t>Finanslovskonto 20.51.13.</t>
  </si>
  <si>
    <t>Kommunale bidrag vedrørende produktionsskoler</t>
  </si>
  <si>
    <t>yder grundtilskud. Det er pr. skole fastsat til:</t>
  </si>
  <si>
    <t>Tilskud for elever i mesterlære</t>
  </si>
  <si>
    <t>Vvs-energiuddannelsen</t>
  </si>
  <si>
    <t>Gymnasial supplering</t>
  </si>
  <si>
    <t>Finanslovskonto 20.42.12.</t>
  </si>
  <si>
    <t>Gymnasial supplering på private gymnasier og studenterkurser</t>
  </si>
  <si>
    <t>Adgangskurser</t>
  </si>
  <si>
    <t>VUC Almen voksenuddannelse ( se også STX, Enkeltfag FVU,AVU og Ordblindeundervisning</t>
  </si>
  <si>
    <t>Urmager</t>
  </si>
  <si>
    <t>Gymnasiale suppleringskurser</t>
  </si>
  <si>
    <t>Takst</t>
  </si>
  <si>
    <t>TAMU</t>
  </si>
  <si>
    <t>Træningsskolens arbejdsmarkedsuddannelser TAMU</t>
  </si>
  <si>
    <t xml:space="preserve">Stx </t>
  </si>
  <si>
    <t>Fysik</t>
  </si>
  <si>
    <t>Kemi</t>
  </si>
  <si>
    <t>Biologi</t>
  </si>
  <si>
    <t>Musik</t>
  </si>
  <si>
    <t>Pædagogikumtaxameter</t>
  </si>
  <si>
    <t>Kursustaxameter</t>
  </si>
  <si>
    <t>Pædagogikumtaxameter-tilskud udbetales efter antallet af årspædagogikumkandidater.</t>
  </si>
  <si>
    <t>Kursustaxameteret til udbydere af teoretisk pædagogikum efter den nye ordning udbetales efter eksamens-STÅ-modellen.</t>
  </si>
  <si>
    <t>31.11</t>
  </si>
  <si>
    <t>Uddannelse</t>
  </si>
  <si>
    <t>Tillægstakst</t>
  </si>
  <si>
    <t>pr. årselev</t>
  </si>
  <si>
    <t>pr.årselev</t>
  </si>
  <si>
    <t>Iværksætteruddannelsen</t>
  </si>
  <si>
    <t>Administrationstakst, GSK</t>
  </si>
  <si>
    <t>Administrationstakst, fagpakke</t>
  </si>
  <si>
    <t>Forkursus til mejeriingeniøruddannelsen</t>
  </si>
  <si>
    <t>Hhx</t>
  </si>
  <si>
    <t>Htx</t>
  </si>
  <si>
    <t>Alle takster gives pr. årselev:</t>
  </si>
  <si>
    <t>22.22</t>
  </si>
  <si>
    <t>22.11-22.15</t>
  </si>
  <si>
    <t>Erhvervsuddannelser</t>
  </si>
  <si>
    <t>31.01</t>
  </si>
  <si>
    <t>22.01</t>
  </si>
  <si>
    <t>42.11</t>
  </si>
  <si>
    <t>41.01</t>
  </si>
  <si>
    <t>Generelle driftstilskud</t>
  </si>
  <si>
    <t>Fællesudgiftstaxameter</t>
  </si>
  <si>
    <t>Undervisningstaxameter</t>
  </si>
  <si>
    <t>pr. elev</t>
  </si>
  <si>
    <t>Elever under 18 år, pr. uge</t>
  </si>
  <si>
    <t>Sats</t>
  </si>
  <si>
    <t>Praktikpladsaftaler, tilskud til (AER)</t>
  </si>
  <si>
    <t>Skolepraktikydelse (AER)</t>
  </si>
  <si>
    <t>Finansuddannelsen</t>
  </si>
  <si>
    <t>Digital media</t>
  </si>
  <si>
    <t>Elektronikoperatør</t>
  </si>
  <si>
    <t>Film- og tv-produktionsuddannelsen</t>
  </si>
  <si>
    <t>Forsyningsoperatør</t>
  </si>
  <si>
    <t>Fotograf</t>
  </si>
  <si>
    <t>Frontline pc-supporter</t>
  </si>
  <si>
    <t>Frontline radio-tv-supporter</t>
  </si>
  <si>
    <t>Grafisk Tekniker</t>
  </si>
  <si>
    <t>Industrioperatør</t>
  </si>
  <si>
    <t>kurser af mindst 12 ugers varighed</t>
  </si>
  <si>
    <t>kurser under 12 ugers varighed</t>
  </si>
  <si>
    <t>Kostelever</t>
  </si>
  <si>
    <t>Dagelever</t>
  </si>
  <si>
    <t>Der skal således hverken beregnes statslig eller kommunal elevstøtte.</t>
  </si>
  <si>
    <t>Greenkeeperassistent</t>
  </si>
  <si>
    <t>Industrislagter</t>
  </si>
  <si>
    <t>Mejerist</t>
  </si>
  <si>
    <t>Receptionist</t>
  </si>
  <si>
    <t>Tarmrenser</t>
  </si>
  <si>
    <t>Tjener</t>
  </si>
  <si>
    <t>Lufthavnsoperatør, trin 1</t>
  </si>
  <si>
    <t>Finanslovskonto 20.48.04.</t>
  </si>
  <si>
    <t>Grundtilskud m.v til private gymnasier, studenterkurser og hf-kurser</t>
  </si>
  <si>
    <t>IB-tilskud</t>
  </si>
  <si>
    <t xml:space="preserve">Driftstilskud (pr. årselev) </t>
  </si>
  <si>
    <t>Tilskud til oprettede studieretninger og musikalsk grundkursus</t>
  </si>
  <si>
    <t>Deltagere i kombinationsforløb (pr. årselev)</t>
  </si>
  <si>
    <t>Vejledningstilskud (pr. påbegyndt egu-plan)</t>
  </si>
  <si>
    <t>Vejledningstilskud (pr. gennemført egu-plan)</t>
  </si>
  <si>
    <t>Bygningstilskud (pr. årselev)</t>
  </si>
  <si>
    <t>72.41</t>
  </si>
  <si>
    <t xml:space="preserve">Bopælskommunen betaler bidrag til staten for elever i frie grundskoler og elever under 18 år på efterskoler. </t>
  </si>
  <si>
    <t>1 årselev = 1 elev i 40 uger</t>
  </si>
  <si>
    <t>Bidrag pr. bidragselev</t>
  </si>
  <si>
    <t>Handelsuddannelsen med specialer</t>
  </si>
  <si>
    <t>Maskinsnedker</t>
  </si>
  <si>
    <t>Værkstøjsmager</t>
  </si>
  <si>
    <t>Almen voksenuddannelse**</t>
  </si>
  <si>
    <t>Finanslovskonto 20.48.02.</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</si>
  <si>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</si>
  <si>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</si>
  <si>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</si>
  <si>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</si>
  <si>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</si>
  <si>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</si>
  <si>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</si>
  <si>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</si>
  <si>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</si>
  <si>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</si>
  <si>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</si>
  <si>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74.02</t>
  </si>
  <si>
    <t>Refusion på 65 pct. af udgifter til skoleydelse</t>
  </si>
  <si>
    <t>EGU-Kommunal-refusion</t>
  </si>
  <si>
    <t>52.01</t>
  </si>
  <si>
    <t>EGU-kommunal refusion</t>
  </si>
  <si>
    <t>Detailhandelsuddannelsen med specialer</t>
  </si>
  <si>
    <t>Kontoruddannelsen med specialer</t>
  </si>
  <si>
    <t>Ugetakst f. 18 år og derover, udeboende</t>
  </si>
  <si>
    <t>Ugetakst 18 år og derover, hjemmeboende</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</si>
  <si>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</si>
  <si>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</si>
  <si>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</si>
  <si>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</si>
  <si>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</si>
  <si>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</si>
  <si>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</si>
  <si>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</si>
  <si>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</si>
  <si>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</si>
  <si>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</si>
  <si>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</si>
  <si>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</si>
  <si>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</si>
  <si>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</si>
  <si>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</si>
  <si>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EUX</t>
  </si>
  <si>
    <t>Særlige takster for personer, der modtager efterløn eller aldersbetinget pension</t>
  </si>
  <si>
    <t>Mekaniker (afløb)</t>
  </si>
  <si>
    <t>Finanslovskonto 20.41.01,</t>
  </si>
  <si>
    <t>tilbage til forsiden</t>
  </si>
  <si>
    <t>Finanslovskonto 20.22.01. Frie grundskoler</t>
  </si>
  <si>
    <t>International Baccalaureate</t>
  </si>
  <si>
    <t>Pre International Baccalaureate</t>
  </si>
  <si>
    <t>stx</t>
  </si>
  <si>
    <t>Team Danmark 4-årigt forløb</t>
  </si>
  <si>
    <t>2-årig HF</t>
  </si>
  <si>
    <t>3-årig HF</t>
  </si>
  <si>
    <t>* Tillægstakst: Beståede fag på A-niveau pr. elev ( ingen momsfaktor):</t>
  </si>
  <si>
    <t>Der udbetales bygningstaxameter til Høng gymnasium og HF-kursus i stedet for indvendig vedligeholdelse</t>
  </si>
  <si>
    <t>Bioteknologi</t>
  </si>
  <si>
    <t>71.11</t>
  </si>
  <si>
    <t>IKV</t>
  </si>
  <si>
    <t>eller for EGU-elever overgår til anden kompetencegivende uddannelse</t>
  </si>
  <si>
    <t>En EGU-elev indberettes på den uddannelse, som eleven følger</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</si>
  <si>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</si>
  <si>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</si>
  <si>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</si>
  <si>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AMU-uddannelser, EVE-finansieret (inden for fælles kompetencebeskriv.) ekskl. moms</t>
  </si>
  <si>
    <t>Åben Uddannelse EVE - Finansieret (uden for fælles kompetencebeskrivelse) ekskl. moms</t>
  </si>
  <si>
    <t>Virksomhedsrettet til FVU (tillægstakst)</t>
  </si>
  <si>
    <t>Institutioner for erhvervsrettet uddannelse og for almengymnasiale uddannelser, der pr. 1.1.2010 ikke har overtaget deres bygninger fra staten,</t>
  </si>
  <si>
    <t>Takst 1</t>
  </si>
  <si>
    <t>Takst 2</t>
  </si>
  <si>
    <t>Takst 3</t>
  </si>
  <si>
    <t>31.02</t>
  </si>
  <si>
    <t>Finanslovskonto 20.31.02.</t>
  </si>
  <si>
    <t>Undervis-ningstakst</t>
  </si>
  <si>
    <t>Færdigørel-sestakst</t>
  </si>
  <si>
    <t>Fælleud-giftstakst</t>
  </si>
  <si>
    <t xml:space="preserve">EUX - Kompetencegivende eksamen </t>
  </si>
  <si>
    <t>Socialt taxameter:      Teknisk og merkantilt grundforløb</t>
  </si>
  <si>
    <t>Kostelever, Forældreuafhængig (over 19 år)</t>
  </si>
  <si>
    <t>Dagelever, Forældreuafhængig (over 19 år)</t>
  </si>
  <si>
    <t xml:space="preserve">                               </t>
  </si>
  <si>
    <t>Teknologi, byggeri og transport</t>
  </si>
  <si>
    <t>Cøsaformål</t>
  </si>
  <si>
    <t>Socialt taxameter:     STX -og HF</t>
  </si>
  <si>
    <t>Kombineret Ungdomsuddannelse</t>
  </si>
  <si>
    <t>Finanslovskonto 20.53.01.</t>
  </si>
  <si>
    <t>53.01</t>
  </si>
  <si>
    <t>Driftstilskud (pr. årselev)</t>
  </si>
  <si>
    <t>Takster eksklusiv moms</t>
  </si>
  <si>
    <t>Takster inklusiv moms</t>
  </si>
  <si>
    <t>Driftstilskud</t>
  </si>
  <si>
    <t>Momstillægsfaktor</t>
  </si>
  <si>
    <t>Opregning til taxameter inkl. moms</t>
  </si>
  <si>
    <t>Specialundervisningstilskud</t>
  </si>
  <si>
    <t>Takst for 1. specialundervisningselev</t>
  </si>
  <si>
    <t>Takst for 2. specialundervisningselev</t>
  </si>
  <si>
    <t>Takst for 3. og følgende specialundervisningselever</t>
  </si>
  <si>
    <t>Takst for 13. og følgende specialundervisningselever på profilskoler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</si>
  <si>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</si>
  <si>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</si>
  <si>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</si>
  <si>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</si>
  <si>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1 STÅ (studenterårsværk) er studieaktivitet svarende til et års normeret studietid (60 ECTS)</t>
  </si>
  <si>
    <t>Præmie for optagelse på erhvervsuddannelse</t>
  </si>
  <si>
    <t>Bådmekaniker SPR VFU DEL</t>
  </si>
  <si>
    <t>Glarmester SPR VFU DEL</t>
  </si>
  <si>
    <t>Tagdækker  SPR VFU DEL</t>
  </si>
  <si>
    <t>Ejendomsservicetekniker SPR VFU DEL</t>
  </si>
  <si>
    <t>Gartner SPR</t>
  </si>
  <si>
    <t>Grafisk tekniker SPR VFU DEL</t>
  </si>
  <si>
    <t>Produktør SPR VFU DEL</t>
  </si>
  <si>
    <t>Industrioperatør SPR VFU DEL</t>
  </si>
  <si>
    <t>Overfladebehandler SPR VFU DEL</t>
  </si>
  <si>
    <t>Køletekniker SPR VFU DEL</t>
  </si>
  <si>
    <t>Cnc-teknikeruddannelsen SPR VFU DEL</t>
  </si>
  <si>
    <t>Teater-, udstillings- og eventtekniker SPR</t>
  </si>
  <si>
    <t>Frontline radio/tv supporter SPR VFU DEL</t>
  </si>
  <si>
    <t>Frontline PC-supporter SPR VFU DEL</t>
  </si>
  <si>
    <t>Teater-, udstillings- og eventtekniker SPR VFU DEL</t>
  </si>
  <si>
    <t>Takstkatalog for uddannelser uden for Fælleskompetencebeskrivelse</t>
  </si>
  <si>
    <t>ekskl. moms</t>
  </si>
  <si>
    <t>inkl. moms</t>
  </si>
  <si>
    <t>Undervisning</t>
  </si>
  <si>
    <t>Fællesudgifter</t>
  </si>
  <si>
    <t>byg.taxameter</t>
  </si>
  <si>
    <t>Fælleudgifter</t>
  </si>
  <si>
    <t>Bygningstaxameter</t>
  </si>
  <si>
    <t>Med fri deltagerbetaling</t>
  </si>
  <si>
    <t xml:space="preserve">EUD-enkeltfag </t>
  </si>
  <si>
    <t>merkantile</t>
  </si>
  <si>
    <t>Tekniske</t>
  </si>
  <si>
    <t xml:space="preserve">  </t>
  </si>
  <si>
    <t>Deltidsuddannelser</t>
  </si>
  <si>
    <t>It-administrator</t>
  </si>
  <si>
    <t>Tilsynstekniker</t>
  </si>
  <si>
    <t xml:space="preserve">Finanslovskonto § 20.72.01 </t>
  </si>
  <si>
    <t>Deltagerbetaling</t>
  </si>
  <si>
    <t>Maximalt tillæg</t>
  </si>
  <si>
    <t>Samlet deltagerbetaling</t>
  </si>
  <si>
    <t>(kr. pr. uge)</t>
  </si>
  <si>
    <t>(kr. pr. årselev)</t>
  </si>
  <si>
    <t>inkl. tillæg pr. uge</t>
  </si>
  <si>
    <t>It-fag</t>
  </si>
  <si>
    <t>Sprogfag</t>
  </si>
  <si>
    <t>Social- og sundhedsfag</t>
  </si>
  <si>
    <t>Undervisningstakster</t>
  </si>
  <si>
    <t>PR.ÅRSELEV= 1 elev i 40 uger</t>
  </si>
  <si>
    <t>Inkl. moms</t>
  </si>
  <si>
    <t>Undervisningstaxameter ved ingen deltagerbetaling</t>
  </si>
  <si>
    <t>Takstgruppe 2</t>
  </si>
  <si>
    <t>IKV/screening</t>
  </si>
  <si>
    <t>Tekstil og beklædning</t>
  </si>
  <si>
    <t xml:space="preserve">El-området/automatik og styring </t>
  </si>
  <si>
    <t xml:space="preserve">Ambulerende fiskerikurser </t>
  </si>
  <si>
    <t>Køreteknik, energirigtig kørsel samt vintertjeneste</t>
  </si>
  <si>
    <t>Maskinbetjening, meget store maskiner &amp; ambul. fiskerikurser</t>
  </si>
  <si>
    <t>Takst ekskl. moms</t>
  </si>
  <si>
    <t>takst inkl. moms</t>
  </si>
  <si>
    <t>Ambulering vedrørende erhvervsfisker-</t>
  </si>
  <si>
    <t>uddannelse afholdt på Athene</t>
  </si>
  <si>
    <t>Tillægstakst koordination af flygtningeforløb</t>
  </si>
  <si>
    <t>Bemærkninger:</t>
  </si>
  <si>
    <t>For specifikke erhvervsfiskerkurser kan der udbetales en tillægstakst i forbindelse med ambulering afholdt på Athene,</t>
  </si>
  <si>
    <t>Fællesudgiftstakster pr. årselev</t>
  </si>
  <si>
    <t>m2-norm</t>
  </si>
  <si>
    <t>Område</t>
  </si>
  <si>
    <t>Fællesudgifter uden moms</t>
  </si>
  <si>
    <t>Fællesudgifter inkl. moms</t>
  </si>
  <si>
    <t>10 m2</t>
  </si>
  <si>
    <t>Merkantile</t>
  </si>
  <si>
    <t>12 m2</t>
  </si>
  <si>
    <t>15 m2</t>
  </si>
  <si>
    <t>Tekniske/Landbrug/ Social og sundhedsudd.</t>
  </si>
  <si>
    <t>28 m2</t>
  </si>
  <si>
    <t>Tekniske/Landbrug</t>
  </si>
  <si>
    <t>37 m2</t>
  </si>
  <si>
    <t>46 m2</t>
  </si>
  <si>
    <t>55 m2</t>
  </si>
  <si>
    <t>64 m2</t>
  </si>
  <si>
    <t>Administrationstillægstakst (pr. påbegyndt uddannelsesmål)</t>
  </si>
  <si>
    <t>Fællesudgiftstillægstakst køreteknisk anlæg (pr. kursist pr. uddannelsesmål)</t>
  </si>
  <si>
    <t xml:space="preserve">Der udbetales tillægstakster for administration af AMU-uddannelser samt til dækning af de særlige udgifter, der er forbundet med at afholde AMU-uddannelser på køreteknisk anlæg. </t>
  </si>
  <si>
    <t xml:space="preserve">Administrationstillægstaksten er tilrettelagt som en takst pr. kursist pr. uddannelsesmål (arbejdsmarkedsuddannelse/enkeltfag)/IKV/screening af basale færdigheder for at fremme udbud af korte uddannelser. Taksten </t>
  </si>
  <si>
    <t xml:space="preserve">udbetales på baggrund af påbegyndte deltagere pr. uddannelsesmål. Hvis en person påbegynder mere end et uddannelsesmål i løbet af et </t>
  </si>
  <si>
    <t xml:space="preserve">finansår, kan personen udløse taksten mere end en gang. Hvis uddannelsesmålet afvikles som splitforløb, kan den samme person kun </t>
  </si>
  <si>
    <t>udløse en takst pr. uddannelsesmål for hele splitforløbet.</t>
  </si>
  <si>
    <t>Bygningstakster</t>
  </si>
  <si>
    <t>bygningstaxameter inkl. moms</t>
  </si>
  <si>
    <t>ekskl. moms (kr.)</t>
  </si>
  <si>
    <t>Merkantile uddannelser:</t>
  </si>
  <si>
    <t>Tekniske uddannelser:</t>
  </si>
  <si>
    <t>15 m2 teori</t>
  </si>
  <si>
    <t>28 m2 haller</t>
  </si>
  <si>
    <t>28 m2 værksted</t>
  </si>
  <si>
    <t>28 m2 lab./værksted</t>
  </si>
  <si>
    <t>28 m2 laboratorium</t>
  </si>
  <si>
    <t>37 m2 værksted</t>
  </si>
  <si>
    <t>46 m2 haller</t>
  </si>
  <si>
    <t>55 m2 værksted</t>
  </si>
  <si>
    <t>55 m2 slagteri</t>
  </si>
  <si>
    <t>64 m2 haller</t>
  </si>
  <si>
    <t>64 m2 lab/værksted</t>
  </si>
  <si>
    <t>På AMU-uddannelser er der ikke regionaliseringsfaktorer.</t>
  </si>
  <si>
    <t xml:space="preserve">takst inkl. moms </t>
  </si>
  <si>
    <t>Bygningstillægstakst køreteknisk anlæg (pr. kursist pr. uddannelsesmål)</t>
  </si>
  <si>
    <t>bemærk:</t>
  </si>
  <si>
    <t>Bygningstillægstakst udbetales til uddannelser, hvori der indgår kørsel på køreteknisk anlæg.</t>
  </si>
  <si>
    <t>Kontor, handel og forretningsservice</t>
  </si>
  <si>
    <t>Omsorg, sundhed og pædagogik</t>
  </si>
  <si>
    <t>Indiv. EUD,   Kontor, handel og forretningsservice</t>
  </si>
  <si>
    <t>Indiduel EUD, Teknologi, byggeri og transport</t>
  </si>
  <si>
    <t>Individuel EUD, Fødevarer, jordbrug og oplevelser</t>
  </si>
  <si>
    <t>Uddannelseselementer uden deltagerbetaling</t>
  </si>
  <si>
    <t>GVU, Kompetenceafklarende forløb</t>
  </si>
  <si>
    <t>GVU, Praktisk-faglige forløb:</t>
  </si>
  <si>
    <t xml:space="preserve"> - merkantile</t>
  </si>
  <si>
    <t xml:space="preserve"> - tekniske (inkl. SOSU)</t>
  </si>
  <si>
    <t xml:space="preserve">Der er fri deltagerbetaling på alle uddannelser undtagen uddannelseselementer i GVU, </t>
  </si>
  <si>
    <t>der er friholdt for deltagerbetaling. For EUD-enkeltfag og deltidsuddannelser udbudt som åben uddannelse ydes der ikke fællesudgiftstaxameter.</t>
  </si>
  <si>
    <t>Særlige tilskud ifm. afløb af GVU</t>
  </si>
  <si>
    <t>Tillægstakster per årselev</t>
  </si>
  <si>
    <t>GVU tillægstaxameter merkantile uddannelser</t>
  </si>
  <si>
    <t>GVU tillægstaxameter tekniske uddannelser</t>
  </si>
  <si>
    <t>GVU-tillægstaxameter til merkantile og tekniske uddannelser ydes kun til EUD-enkeltfag afholdt som led i en GVU.</t>
  </si>
  <si>
    <t>Skuemester/censor ved tekniske prøver i CVU (per prøve)</t>
  </si>
  <si>
    <t>Vejledning/uddannelsesplan ved GVU (per uddannelsesplan)</t>
  </si>
  <si>
    <t>Materialer og lokaleleje ved tekniske prøver (per prøve)</t>
  </si>
  <si>
    <t>Merkantil EUX</t>
  </si>
  <si>
    <t xml:space="preserve">Teknisk EUX </t>
  </si>
  <si>
    <t>Studierettet påbygning til teknisk eud</t>
  </si>
  <si>
    <t>Studierettet påbygning til merkantil eud</t>
  </si>
  <si>
    <t>Læse-, skrive- og regnefag</t>
  </si>
  <si>
    <t>kr.</t>
  </si>
  <si>
    <t>Finanslovskonto 20.71.11. Frie fagskoler</t>
  </si>
  <si>
    <t>Finanslovskonto 20.71.12. Kommunale bidrag vedrørende frie fagskoler</t>
  </si>
  <si>
    <t>Frederiksholms Kanal 25</t>
  </si>
  <si>
    <t>Økonomi- og Koncernafdelingen</t>
  </si>
  <si>
    <t>Tilskud til specialundervisning og anden specialpædagogisk bistand</t>
  </si>
  <si>
    <t>Mindste ugentlige elevbetaling for 2017 (kr.)</t>
  </si>
  <si>
    <t>Undervisning ved frie grundskoler på småøer</t>
  </si>
  <si>
    <t>Biologiteknologi</t>
  </si>
  <si>
    <t>Geovidenskab</t>
  </si>
  <si>
    <t xml:space="preserve"> 2-årigt hhx kursus</t>
  </si>
  <si>
    <t>Studierettet påbygning til merkantile EUD</t>
  </si>
  <si>
    <t>Studierettet påbygning til tekniske EUD</t>
  </si>
  <si>
    <t>EUD-påbygning indberettes som skoleperiode på det relevante EUD-formålsnummer</t>
  </si>
  <si>
    <t>Finanslovskonto 20.42.02</t>
  </si>
  <si>
    <t>Indvendig vedligeholdelse</t>
  </si>
  <si>
    <t>Laboritoriekurser</t>
  </si>
  <si>
    <t>Individuel EUD, Omsorg, sundhed og pædagogik</t>
  </si>
  <si>
    <t>Fødevarer, jordbrug og oplevelser</t>
  </si>
  <si>
    <t>Individuel EUD, bil, fly og andre transportmidler</t>
  </si>
  <si>
    <t>Individuel EUD, bygge og anlæg</t>
  </si>
  <si>
    <t>Individuel EUD, bygnings- og brugerservice</t>
  </si>
  <si>
    <t>Individuel. EUD, dyr, planter og natur</t>
  </si>
  <si>
    <t>Individuel EUD, krop og stil</t>
  </si>
  <si>
    <t>Individuel EUD, mad til mennesker</t>
  </si>
  <si>
    <t>Individuel EUD, medieproduktion</t>
  </si>
  <si>
    <t>Individuel EUD, produktion og udvikling</t>
  </si>
  <si>
    <t>Individuel EUD, strøm, styring og it</t>
  </si>
  <si>
    <t>Individuel EUD, transport og logistik</t>
  </si>
  <si>
    <t>Maja Kasten</t>
  </si>
  <si>
    <t>1220 København K</t>
  </si>
  <si>
    <t>Adgangskurser til ingeniøruddannelser</t>
  </si>
  <si>
    <t>AMU-uddannelser, EVE-finansieret (inden for FKB)</t>
  </si>
  <si>
    <t>Kostafdelinger på erhvervsskoler</t>
  </si>
  <si>
    <t>Åben uddannelse, EVE-finansieret (uden for FKB)</t>
  </si>
  <si>
    <t>Geografisk grundtilskud</t>
  </si>
  <si>
    <t>Bygnings- takst**</t>
  </si>
  <si>
    <t>Merkantilt grundforløb***</t>
  </si>
  <si>
    <t>Merkantil (afløb)</t>
  </si>
  <si>
    <t>Tekniske grundforløb***</t>
  </si>
  <si>
    <t>Bil, fly og andre transportmidler (afløb)</t>
  </si>
  <si>
    <t>Bygge og anlæg (afløb)</t>
  </si>
  <si>
    <t>Bygnings- og brugerservice (afløb)</t>
  </si>
  <si>
    <t>Dyr, planter og natur (afløb)</t>
  </si>
  <si>
    <t>Krop og stil (afløb)</t>
  </si>
  <si>
    <t>Mad til mennesker (afløb)</t>
  </si>
  <si>
    <t>Medieproduktion (afløb)</t>
  </si>
  <si>
    <t>Produktion og udvikling (afløb)</t>
  </si>
  <si>
    <t>Strøm, styring og it (afløb)</t>
  </si>
  <si>
    <t>Sundhed, omsorg og pædagogik (afløb)</t>
  </si>
  <si>
    <t>Transport og logistik (afløb)</t>
  </si>
  <si>
    <t>Uddannelser inden for hovedområdet "Kontor, handel og forretningsservice"</t>
  </si>
  <si>
    <t>Handelsuddannelse med specialet "Kundekontaktcenter" (afløb)</t>
  </si>
  <si>
    <t>Kontoruddannelsen, generel (afløb)</t>
  </si>
  <si>
    <t>Sundhedsservicesekretær (afløb)</t>
  </si>
  <si>
    <t>Uddannelser inden for hovedområdet "Teknologi, byggeri og transport"</t>
  </si>
  <si>
    <t>Autolakerer</t>
  </si>
  <si>
    <t>Skibstekniker (afløb)</t>
  </si>
  <si>
    <t>Buscchauffør i kollektiv trafik, trin 3</t>
  </si>
  <si>
    <t>Buscchauffør i kollektiv trafik, trin 2</t>
  </si>
  <si>
    <t>Kranføreruddannelsen, trin 1</t>
  </si>
  <si>
    <t>Personbefordringsuddannelsen, trin 1 (afløb)</t>
  </si>
  <si>
    <t>Personbefordringsuddannelsen, trin 2 og 3 (afløb)</t>
  </si>
  <si>
    <t>Uddannelser inden for hovedområdet "Fødevarer, jordbrug og oplevelser"</t>
  </si>
  <si>
    <t>Gartner</t>
  </si>
  <si>
    <t>Landbrugsuddannelsen, trin 1 og 2</t>
  </si>
  <si>
    <t>Produktionsgartner (afløb)</t>
  </si>
  <si>
    <t>Væksthusgartner (afløb)</t>
  </si>
  <si>
    <t>Ferskvareassistentuddannelsen (afløb)</t>
  </si>
  <si>
    <t>Hotel- og fritidsassistent (afløb)</t>
  </si>
  <si>
    <t>Uddannelser inden for hovedområdet "Omsorg, sundhed og pædagogik"</t>
  </si>
  <si>
    <t>Socialt taxameter:      Teknisk og Merkantilt grundforløb (afløb) og erhvervsfaglige hovedområder for grundforløb</t>
  </si>
  <si>
    <t>Der udbetales kun færdiggørelsestaxameter efter færdiggørelse af grundforløb 2.</t>
  </si>
  <si>
    <t>***</t>
  </si>
  <si>
    <t>For de nye hovedområder under merkantilt og teknisk grundforløb udbetales der samme takst for aktivitet på hhv. grundforløb 1 og grundforløb 2.</t>
  </si>
  <si>
    <t>Afløb af GVU</t>
  </si>
  <si>
    <t>Socialt taxameter:      Hhx, Hhx (2 årig forsøgsordning) og Htx</t>
  </si>
  <si>
    <t>Undervisningsministeriet</t>
  </si>
  <si>
    <t>Elever med særlige behov</t>
  </si>
  <si>
    <t>Skoler godkendt med et samlet særligt undervisningstilbud</t>
  </si>
  <si>
    <t>Grundtakst, alle elever</t>
  </si>
  <si>
    <t>Tillægstakst 1, specialundervisning</t>
  </si>
  <si>
    <t>Tillægstakst 2, særligt omfattende støttebehov</t>
  </si>
  <si>
    <t>Finanslovskonto 20.71.21 Grundtilskud til frie fagskoler</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</si>
  <si>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</si>
  <si>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</si>
  <si>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</si>
  <si>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</si>
  <si>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</si>
  <si>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</si>
  <si>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</si>
  <si>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Individuel supplerende elevstøtte pr. årselev</t>
  </si>
  <si>
    <t>Mindste ugentlige elevbetaling for 2018 (kr.)</t>
  </si>
  <si>
    <t>Kostelev</t>
  </si>
  <si>
    <t>Dagelev</t>
  </si>
  <si>
    <t>Elevstøttetakster for kurser begyndt i 2018</t>
  </si>
  <si>
    <t>Frie fagskoler</t>
  </si>
  <si>
    <t>Undervisningtaxameter ved deltagerbetaling på 23.600 kr. pr. årselev</t>
  </si>
  <si>
    <t>Undervisningtaxameter ved deltagerbetaling på 38.000 kr. pr. årselev</t>
  </si>
  <si>
    <t xml:space="preserve"> jf. takstkataloget for 2018 (www.uvm.dk/takst). For alle andre uddannelser er eventuelle udgifter til ambulering indeholdt i taksterne.</t>
  </si>
  <si>
    <t>Realkompetence vurdering u. deltagerbet.</t>
  </si>
  <si>
    <t>Skoleydelse til produktionsskoleelever under 25 år (optaget efter 1. januar 2017)</t>
  </si>
  <si>
    <t>Cøsa- formål, takst</t>
  </si>
  <si>
    <t>2-årig Hf, institutioner med Steinerpædagogik</t>
  </si>
  <si>
    <t xml:space="preserve"> </t>
  </si>
  <si>
    <t xml:space="preserve">Grundtilskud til kostafdelinger </t>
  </si>
  <si>
    <t>20.48.02.40</t>
  </si>
  <si>
    <t xml:space="preserve">Tilskud til elevbetaling for elever under 18 år </t>
  </si>
  <si>
    <t xml:space="preserve">Taxameter til kostelever </t>
  </si>
  <si>
    <t>Kostafdelinger ved institutioner for almengymnasiale uddannelser</t>
  </si>
  <si>
    <t>Finanslovskonto 20.48.21</t>
  </si>
  <si>
    <t>Ordblindeundervisning (Virksomhedsrettet til OBU)</t>
  </si>
  <si>
    <t>Kontaktpersoner</t>
  </si>
  <si>
    <t>VUC - almen voksenuddannelsen</t>
  </si>
  <si>
    <t>Ida Ladekarl</t>
  </si>
  <si>
    <t>Anne Terese Rindsig Laursen</t>
  </si>
  <si>
    <t>Mailadresse</t>
  </si>
  <si>
    <t>Telefon</t>
  </si>
  <si>
    <t>Klik på et uddannelsesområde herunder, og du kommer ind på takstsiden for området</t>
  </si>
  <si>
    <t>Takstgruppe</t>
  </si>
  <si>
    <t>Tilskud til uddannelsesaftaler:</t>
  </si>
  <si>
    <t>Tilskud til uddannelsesaftaler, pr. aftale</t>
  </si>
  <si>
    <t>Tilskud for uddannelsesaftaler med "nye" virksomher</t>
  </si>
  <si>
    <t>Individuel EUD, merkantil</t>
  </si>
  <si>
    <t>Social- og sundhedsassistent</t>
  </si>
  <si>
    <t>Skomager (Afløb)</t>
  </si>
  <si>
    <t xml:space="preserve">Guld- og sølvsmed </t>
  </si>
  <si>
    <t>Buscchauffør i kollektiv trafik (afløb)</t>
  </si>
  <si>
    <t>Buscchauffør i kollektiv trafik, trin1</t>
  </si>
  <si>
    <t>Turistbuschaufføruddannelsen (trin 2)</t>
  </si>
  <si>
    <t>Turistbuschaufføruddannelsen (trin 1)</t>
  </si>
  <si>
    <t>Vejgodstransportuddannelsen, trin 1 (afløb)</t>
  </si>
  <si>
    <t>Vejgodstransportuddannelsen, trin 2 og 3, ekskl. Kranfører (afløb)</t>
  </si>
  <si>
    <t>Vejgodstransportuddannelsen, trin 2, Kranfører (afløb)</t>
  </si>
  <si>
    <t>Social- og sundhedsassistentuddannelsen (afløb)</t>
  </si>
  <si>
    <t>Social- og sundhedshjælper</t>
  </si>
  <si>
    <t>De opkræver dog bygningstaxametertilskud af andre rekvirenter end Undervisningsministeriet.</t>
  </si>
  <si>
    <t>vedligeholdelsestaksten til Undervisningsministeriet.</t>
  </si>
  <si>
    <t xml:space="preserve">IB-udbudstilskud </t>
  </si>
  <si>
    <t xml:space="preserve">Udkantstilskud </t>
  </si>
  <si>
    <t>For basisgrundtilskud, udannelsestypetilskud og udkantstilskud gælder, at der max. kan ydes 11.290 kr. pr.grundlagsårselev (årselever i foregående finansår).</t>
  </si>
  <si>
    <t xml:space="preserve">Udkantstilskuddet beregnes som: (430 stx årselever minus antal grundlagsårselever) * 49250 pr. årselev.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</si>
  <si>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</si>
  <si>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</si>
  <si>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</si>
  <si>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</si>
  <si>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</si>
  <si>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</si>
  <si>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</si>
  <si>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</si>
  <si>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</si>
  <si>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Takstkatalog for FFL 2019</t>
  </si>
  <si>
    <t>Helene Skovhøj Henriksen</t>
  </si>
  <si>
    <t>Inklusionstilskud pr. skole</t>
  </si>
  <si>
    <t>0 - 149 elever</t>
  </si>
  <si>
    <t>150 - 299 elever</t>
  </si>
  <si>
    <t>300 - 449 elever</t>
  </si>
  <si>
    <t>450 elever og derover</t>
  </si>
  <si>
    <t>Takstkatalog FFL 2019</t>
  </si>
  <si>
    <t>Undervisning ved efterskoler i forsøgsordning med kombineret 10. klasseforløb</t>
  </si>
  <si>
    <t>For alle grundtilskud gælder, at der max. kan ydes 11.060  kr. pr.grundlagsårselev (årselever i foregående finansår).</t>
  </si>
  <si>
    <t>Elevbetaling for ophold på en kostafdeling udgør 510 kr. pr. uge pr. elev</t>
  </si>
  <si>
    <t>TAKSTKATALOG PÅ FAG KAN FØRST DANNES, NÅR DE ENDELIGE TAKSTER FORELIGGER PÅ FL 2019</t>
  </si>
  <si>
    <t>brug derfor takstkatalog for 2018 og find via takstgruppen, taksten for faget</t>
  </si>
  <si>
    <t>Undervisningtaxameter ved en normpris på 24.800 kr. pr. årselev</t>
  </si>
  <si>
    <t>Undervisningtaxameter ved en normpris på  37.200 kr. pr. årselev</t>
  </si>
  <si>
    <t>BEMÆRK - takstkatalog for fag - kan først blive dannet, når de endelige takster foreligger på FL 2018.</t>
  </si>
  <si>
    <t>3 årigt studenterkursus</t>
  </si>
  <si>
    <t>Arbejdsgivernes Uddannelsesbidrag</t>
  </si>
  <si>
    <t>Tilskud til skoleydelse</t>
  </si>
  <si>
    <t>Geografisk skoletilskud</t>
  </si>
  <si>
    <t>Grundtilskud til bygningstilskud pr. skole</t>
  </si>
  <si>
    <t>0 kr.</t>
  </si>
  <si>
    <t>225.000 kr.</t>
  </si>
  <si>
    <t>1.394 kr.</t>
  </si>
  <si>
    <t>1.254 kr.</t>
  </si>
  <si>
    <t>998 kr.</t>
  </si>
  <si>
    <t>900 kr.</t>
  </si>
  <si>
    <t>225.001 kr.</t>
  </si>
  <si>
    <t>250.000 kr.</t>
  </si>
  <si>
    <t>1.292 kr.</t>
  </si>
  <si>
    <t>927 kr.</t>
  </si>
  <si>
    <t>250.001 kr.</t>
  </si>
  <si>
    <t>275.000 kr.</t>
  </si>
  <si>
    <t>1.191 kr.</t>
  </si>
  <si>
    <t>856 kr.</t>
  </si>
  <si>
    <t>275.001 kr.</t>
  </si>
  <si>
    <t>300.000 kr.</t>
  </si>
  <si>
    <t>1.089 kr.</t>
  </si>
  <si>
    <t>785 kr.</t>
  </si>
  <si>
    <t>300.001 kr.</t>
  </si>
  <si>
    <t>325.000 kr.</t>
  </si>
  <si>
    <t>988 kr.</t>
  </si>
  <si>
    <t>715 kr.</t>
  </si>
  <si>
    <t>325.001 kr.</t>
  </si>
  <si>
    <t>350.000 kr.</t>
  </si>
  <si>
    <t>886 kr.</t>
  </si>
  <si>
    <t>644 kr.</t>
  </si>
  <si>
    <t>350.001 kr.</t>
  </si>
  <si>
    <t>375.000 kr.</t>
  </si>
  <si>
    <t>1.225 kr.</t>
  </si>
  <si>
    <t>881 kr.</t>
  </si>
  <si>
    <t>375.001 kr.</t>
  </si>
  <si>
    <t>400.000 kr.</t>
  </si>
  <si>
    <t>1.198 kr.</t>
  </si>
  <si>
    <t>862 kr.</t>
  </si>
  <si>
    <t>400.001 kr.</t>
  </si>
  <si>
    <t>425.000 kr.</t>
  </si>
  <si>
    <t>1.171 kr.</t>
  </si>
  <si>
    <t>843 kr.</t>
  </si>
  <si>
    <t>425.001 kr.</t>
  </si>
  <si>
    <t>450.000 kr.</t>
  </si>
  <si>
    <t>1.143 kr.</t>
  </si>
  <si>
    <t>822 kr.</t>
  </si>
  <si>
    <t>450.001 kr.</t>
  </si>
  <si>
    <t>475.000 kr.</t>
  </si>
  <si>
    <t>1.115 kr.</t>
  </si>
  <si>
    <t>803 kr.</t>
  </si>
  <si>
    <t>475.001 kr.</t>
  </si>
  <si>
    <t>500.000 kr.</t>
  </si>
  <si>
    <t>1.088 kr.</t>
  </si>
  <si>
    <t>784 kr.</t>
  </si>
  <si>
    <t>500.001 kr.</t>
  </si>
  <si>
    <t>525.000 kr.</t>
  </si>
  <si>
    <t>1.059 kr.</t>
  </si>
  <si>
    <t>764 kr.</t>
  </si>
  <si>
    <t>525.001 kr.</t>
  </si>
  <si>
    <t>550.000 kr.</t>
  </si>
  <si>
    <t>1.032 kr.</t>
  </si>
  <si>
    <t>745 kr.</t>
  </si>
  <si>
    <t>550.001 kr.</t>
  </si>
  <si>
    <t>575.000 kr.</t>
  </si>
  <si>
    <t>1.005 kr.</t>
  </si>
  <si>
    <t>726 kr.</t>
  </si>
  <si>
    <t>575.001 kr.</t>
  </si>
  <si>
    <t>600.000 kr.</t>
  </si>
  <si>
    <t>977 kr.</t>
  </si>
  <si>
    <t>706 kr.</t>
  </si>
  <si>
    <t>600.001 kr.</t>
  </si>
  <si>
    <t>625.000 kr.</t>
  </si>
  <si>
    <t>948 kr.</t>
  </si>
  <si>
    <t>686 kr.</t>
  </si>
  <si>
    <t>625.001 kr.</t>
  </si>
  <si>
    <t>650.000 kr.</t>
  </si>
  <si>
    <t>920 kr.</t>
  </si>
  <si>
    <t>667 kr.</t>
  </si>
  <si>
    <t>650.001 kr.</t>
  </si>
  <si>
    <t>675.000 kr.</t>
  </si>
  <si>
    <t>853 kr.</t>
  </si>
  <si>
    <t>608 kr.</t>
  </si>
  <si>
    <t>675.001 kr.</t>
  </si>
  <si>
    <t>700.000 kr.</t>
  </si>
  <si>
    <t>826 kr.</t>
  </si>
  <si>
    <t>588 kr.</t>
  </si>
  <si>
    <t>700.001 kr.</t>
  </si>
  <si>
    <t>725.000 kr.</t>
  </si>
  <si>
    <t>799 kr.</t>
  </si>
  <si>
    <t>569 kr.</t>
  </si>
  <si>
    <t>725.001 kr.</t>
  </si>
  <si>
    <t>750.000 kr.</t>
  </si>
  <si>
    <t>770 kr.</t>
  </si>
  <si>
    <t>550 kr.</t>
  </si>
  <si>
    <t>750.001 kr.</t>
  </si>
  <si>
    <t>775.000 kr.</t>
  </si>
  <si>
    <t>743 kr.</t>
  </si>
  <si>
    <t>531 kr.</t>
  </si>
  <si>
    <t>775.001 kr.</t>
  </si>
  <si>
    <t>800.000 kr.</t>
  </si>
  <si>
    <t>510 kr.</t>
  </si>
  <si>
    <t>800.001 kr.</t>
  </si>
  <si>
    <t>825.000 kr.</t>
  </si>
  <si>
    <t>687 kr.</t>
  </si>
  <si>
    <t>491 kr.</t>
  </si>
  <si>
    <t>825.001 kr.</t>
  </si>
  <si>
    <t>850.000 kr.</t>
  </si>
  <si>
    <t>660 kr.</t>
  </si>
  <si>
    <t>472 kr.</t>
  </si>
  <si>
    <t>850.001 kr.</t>
  </si>
  <si>
    <t>875.000 kr.</t>
  </si>
  <si>
    <t>632 kr.</t>
  </si>
  <si>
    <t>453 kr.</t>
  </si>
  <si>
    <t>875.001 kr.</t>
  </si>
  <si>
    <t>900.000 kr.</t>
  </si>
  <si>
    <t>604 kr.</t>
  </si>
  <si>
    <t>433 kr.</t>
  </si>
  <si>
    <t>900.001 kr.</t>
  </si>
  <si>
    <t>36.784 kr.</t>
  </si>
  <si>
    <t>Uddannelser inden for hovedområdet Kontor, handel og forretningsservice</t>
  </si>
  <si>
    <t>Uddannelser inden for hovedområdet Teknologi, byggeri og transport</t>
  </si>
  <si>
    <t>Frontline PC-supporter</t>
  </si>
  <si>
    <t>Frontline radio/tv supporter</t>
  </si>
  <si>
    <t>Bygningssnedker</t>
  </si>
  <si>
    <t>Karrosseriuddannelsen</t>
  </si>
  <si>
    <t>Møbelsnedker og orgelbygger</t>
  </si>
  <si>
    <t>Cnc-teknikeruddannelsen</t>
  </si>
  <si>
    <t>VVS-uddannelsen</t>
  </si>
  <si>
    <t>Grafisk tekniker</t>
  </si>
  <si>
    <t>Uddannelser inden for hovedområdet Fødevarer, jordbrug og oplevelser</t>
  </si>
  <si>
    <t>Gourmetslagter</t>
  </si>
  <si>
    <t>Uddannelser inden for hovedområdet Omsorg, sundhed og pædagogik</t>
  </si>
  <si>
    <t>Virksomhedsforlagt praktik/delaftaler: Uddannelser inden for hovedområdet Kontor, handel og forretningsservice</t>
  </si>
  <si>
    <t>Virksomhedsforlagt praktik/delaftaler: Uddannelser inden for hovedområdet Teknologi, byggeri og transport</t>
  </si>
  <si>
    <t>Virksomhedsforlagt praktik/delaftaler: Uddannelser inden for hovedområdet Fødevarer, jordbrug og oplevelser</t>
  </si>
  <si>
    <t>Virksomhedsforlagt praktik/delaftaler: Uddannelser inden for hovedområdet Omsorg, sundhed og pædagogik</t>
  </si>
  <si>
    <t xml:space="preserve">Virksomhedsforlagt praktik udløser sammen med delaftaler kun halve takster. </t>
  </si>
  <si>
    <t>I de perioder, hvor elever i skolepraktik deltager i virksomhedsforlagt praktikuddannelse eller i en delaftale, ydes 50 pct. af taksterne for skolepraktik. Tilskuddet til virksomhedsforlagt praktikuddannelse kan ydes i højst 3 uger for den enkelte elev i samme virksomhed og i højst 6 uger af elevens samlede praktikuddannelse. Tilskuddet til delaftaler udbetales, så længe delaftalen løber, idet tilskud til en delaftale mellem samme elev og samme virksomhed dog kun kan ydes én gang.</t>
  </si>
  <si>
    <t>Kommunal enhedstakst for unge under 18 år på almen voksenuddannelse</t>
  </si>
  <si>
    <t>Finanslovskonto 20.78.02.</t>
  </si>
  <si>
    <t>Grundtilskud mv. til institutioner for almene voksenuddannelser</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</si>
  <si>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</si>
  <si>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</si>
  <si>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</si>
  <si>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</si>
  <si>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</si>
  <si>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</si>
  <si>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</si>
  <si>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</si>
  <si>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25.000 kr. i grundtilskud pr. hver yderligere driftsoverenskomst på hhv. FVU og OBU.  </t>
  </si>
  <si>
    <t xml:space="preserve">Tilskudskriterier </t>
  </si>
  <si>
    <t>Tilskudskriterier (kr)</t>
  </si>
  <si>
    <t xml:space="preserve">Min </t>
  </si>
  <si>
    <t>Max</t>
  </si>
  <si>
    <t xml:space="preserve">Basisgrundtilskud pr. tilskudsberettiget grundlagsårselev </t>
  </si>
  <si>
    <t>Samlede uddannelsestilskud pr. institution</t>
  </si>
  <si>
    <t>Kombination af grundtilskud og regionalt uddannelsestilskud pr. institution (ekskl. Tilskud for driftsoverenskomster</t>
  </si>
  <si>
    <t xml:space="preserve">Kombination af grundtilskud og regionalt uddannelsestilskud pr. tilskudsberettiget grundlagsårselev (ekskl. tilskud for driftsoverenskomster) </t>
  </si>
  <si>
    <t>Samlede tilskud for driftsoverenskomster for samtlige uddannelsesinstitutioner</t>
  </si>
  <si>
    <t/>
  </si>
  <si>
    <t>Virksomhedsøkonomi</t>
  </si>
  <si>
    <t>B</t>
  </si>
  <si>
    <t>MMOMS</t>
  </si>
  <si>
    <t>Studieforberedende enkeltfag til hf og stx</t>
  </si>
  <si>
    <t>A</t>
  </si>
  <si>
    <t>Arabisk</t>
  </si>
  <si>
    <t>UMOMS</t>
  </si>
  <si>
    <t>Italiensk begynder</t>
  </si>
  <si>
    <t>Filosofi</t>
  </si>
  <si>
    <t>C</t>
  </si>
  <si>
    <t>Tysk fortsættersprog, Netadgang</t>
  </si>
  <si>
    <t>Tysk fortsættersprog</t>
  </si>
  <si>
    <t>Kulturforståelse</t>
  </si>
  <si>
    <t>Organisation</t>
  </si>
  <si>
    <t>Tysk fortsætter</t>
  </si>
  <si>
    <t>Programmering</t>
  </si>
  <si>
    <t>Kinesisk</t>
  </si>
  <si>
    <t>Tysk begyndersprog</t>
  </si>
  <si>
    <t>Afsætning</t>
  </si>
  <si>
    <t>Tysk begynder</t>
  </si>
  <si>
    <t>Tyrkisk</t>
  </si>
  <si>
    <t>Statik og styrkelære</t>
  </si>
  <si>
    <t>Design</t>
  </si>
  <si>
    <t>Statistik</t>
  </si>
  <si>
    <t>Teknologihistorie</t>
  </si>
  <si>
    <t>Teknologi</t>
  </si>
  <si>
    <t>Spansk begynder</t>
  </si>
  <si>
    <t>Russisk</t>
  </si>
  <si>
    <t>Retorik</t>
  </si>
  <si>
    <t>Teknikfag proces, levnedsmiddel og sundhed</t>
  </si>
  <si>
    <t>Innovation</t>
  </si>
  <si>
    <t>Teknikfag design og produktion</t>
  </si>
  <si>
    <t>Teknikfag byggeri og energi</t>
  </si>
  <si>
    <t>Erhvervsøkonomi</t>
  </si>
  <si>
    <t>International teknologi og kultur</t>
  </si>
  <si>
    <t>Større skriftlig opgave</t>
  </si>
  <si>
    <t>Astronomi</t>
  </si>
  <si>
    <t>Oldtidskundskab</t>
  </si>
  <si>
    <t>Japansk</t>
  </si>
  <si>
    <t>Spansk</t>
  </si>
  <si>
    <t>Finansiering</t>
  </si>
  <si>
    <t>Fagelement fra fag med varighed 75, kat.:hf.-stx g</t>
  </si>
  <si>
    <t xml:space="preserve">Fagelement fra fag med varighed 375, kat.:hf.-stx </t>
  </si>
  <si>
    <t>Samtidshistorie</t>
  </si>
  <si>
    <t xml:space="preserve">Fagelement fra fag med varighed 335, kat.:hf.-stx </t>
  </si>
  <si>
    <t>Samfundsfag</t>
  </si>
  <si>
    <t xml:space="preserve">Fagelement fra fag med varighed 325, kat.:hf.-stx </t>
  </si>
  <si>
    <t xml:space="preserve">Fagelement fra fag med varighed 300, kat.:hf.-stx </t>
  </si>
  <si>
    <t xml:space="preserve">Fagelement fra fag med varighed 260, kat.:hf.-stx </t>
  </si>
  <si>
    <t xml:space="preserve">Fagelement fra fag med varighed 250, kat.:hf.-stx </t>
  </si>
  <si>
    <t xml:space="preserve">Fagelement fra fag med varighed 240, kat.:hf.-stx </t>
  </si>
  <si>
    <t xml:space="preserve">Fagelement fra fag med varighed 225, kat.:hf.-stx </t>
  </si>
  <si>
    <t xml:space="preserve">Fagelement fra fag med varighed 210, kat.:hf.-stx </t>
  </si>
  <si>
    <t xml:space="preserve">Fagelement fra fag med varighed 200, kat.:hf.-stx </t>
  </si>
  <si>
    <t xml:space="preserve">Fagelement fra fag med varighed 190, kat.:hf.-stx </t>
  </si>
  <si>
    <t xml:space="preserve">Fagelement fra fag med varighed 125, kat.:hf.-stx </t>
  </si>
  <si>
    <t>Religion</t>
  </si>
  <si>
    <t>Realkompetencevurdering almengymnasial uddannelse</t>
  </si>
  <si>
    <t>Psykologi</t>
  </si>
  <si>
    <t>Multimedier</t>
  </si>
  <si>
    <t>Materialeteknologi</t>
  </si>
  <si>
    <t>Markedskommunikation</t>
  </si>
  <si>
    <t>Latin</t>
  </si>
  <si>
    <t>Projektopgaven for enkeltfagskursister og selvstud</t>
  </si>
  <si>
    <t>Projektopgave for enkeltfagskursister og selvstud</t>
  </si>
  <si>
    <t>Italiensk</t>
  </si>
  <si>
    <t>Informationsteknologi</t>
  </si>
  <si>
    <t>Naturvidenskabelig faggruppe</t>
  </si>
  <si>
    <t>Naturgeografi</t>
  </si>
  <si>
    <t>Græsk</t>
  </si>
  <si>
    <t>Filosofi og teknologi</t>
  </si>
  <si>
    <t>Datalogi</t>
  </si>
  <si>
    <t>Mediefag</t>
  </si>
  <si>
    <t>Eksamensprojekt</t>
  </si>
  <si>
    <t>Matematik</t>
  </si>
  <si>
    <t>International økonomi</t>
  </si>
  <si>
    <t>Erhvervsret</t>
  </si>
  <si>
    <t>Kommunikation/it</t>
  </si>
  <si>
    <t>Kultur- og samfundsfaggruppe</t>
  </si>
  <si>
    <t>Engelsk</t>
  </si>
  <si>
    <t>Dramatik</t>
  </si>
  <si>
    <t>Billedkunst</t>
  </si>
  <si>
    <t>Dans</t>
  </si>
  <si>
    <t>Dansk</t>
  </si>
  <si>
    <t>Idræt</t>
  </si>
  <si>
    <t>Dansk som andetsprog</t>
  </si>
  <si>
    <t>Historie</t>
  </si>
  <si>
    <t>Geografi, hf</t>
  </si>
  <si>
    <t>Geografi</t>
  </si>
  <si>
    <t>Design og arkitektur</t>
  </si>
  <si>
    <t>Fransk fortsættersprog</t>
  </si>
  <si>
    <t>Fransk fortsætter</t>
  </si>
  <si>
    <t>Fransk begyndersprog</t>
  </si>
  <si>
    <t>Fransk begynder</t>
  </si>
  <si>
    <t>Ordblindeundervisning for voksne</t>
  </si>
  <si>
    <t>FVU-Start</t>
  </si>
  <si>
    <t>Screening FVU</t>
  </si>
  <si>
    <t>FVU - matematik, trin 2</t>
  </si>
  <si>
    <t>FVU - matematik, trin 1</t>
  </si>
  <si>
    <t>FVU - læsning, trin 4</t>
  </si>
  <si>
    <t>FVU - læsning, trin 3</t>
  </si>
  <si>
    <t>FVU - læsning, trin 2</t>
  </si>
  <si>
    <t>FVU-læsning, trin 1</t>
  </si>
  <si>
    <t>Samarbejde og kommunikation, niveau G</t>
  </si>
  <si>
    <t>G</t>
  </si>
  <si>
    <t>Almen voksenuddannelse (AVU)</t>
  </si>
  <si>
    <t>Psykologi, niveau D</t>
  </si>
  <si>
    <t>D</t>
  </si>
  <si>
    <t>Livsanskuelse, niveau D</t>
  </si>
  <si>
    <t xml:space="preserve">Latin, niveau E </t>
  </si>
  <si>
    <t>E</t>
  </si>
  <si>
    <t>Latin, niveau D</t>
  </si>
  <si>
    <t>Idræt, niveau D</t>
  </si>
  <si>
    <t>Grundlæggende it, niveau G</t>
  </si>
  <si>
    <t>Grundlæggende it, basis</t>
  </si>
  <si>
    <t>Formidling, niveau D</t>
  </si>
  <si>
    <t xml:space="preserve">Fagelement fra fag med varighed 90, kat.:avu </t>
  </si>
  <si>
    <t xml:space="preserve">Fagelement fra fag med varighed 75, kat.:avu </t>
  </si>
  <si>
    <t xml:space="preserve">Fagelement fra fag med varighed 60, kat.:avu </t>
  </si>
  <si>
    <t xml:space="preserve">Fagelement fra fag med varighed 45, kat.:avu </t>
  </si>
  <si>
    <t>Fagelement fra fag med varighed 25, kat.:avu</t>
  </si>
  <si>
    <t xml:space="preserve">Fagelement fra fag med varighed 180, kat.:avu </t>
  </si>
  <si>
    <t xml:space="preserve">Fagelement fra fag med varighed 120, kat.:avu </t>
  </si>
  <si>
    <t xml:space="preserve">Fagelement fra fag med varighed 105, kat.:avu </t>
  </si>
  <si>
    <t>Billedkunst, niveau D</t>
  </si>
  <si>
    <t>Tysk, niveau G</t>
  </si>
  <si>
    <t>Tysk, niveau F</t>
  </si>
  <si>
    <t>F</t>
  </si>
  <si>
    <t>Tysk, niveau E</t>
  </si>
  <si>
    <t>Tysk, niveau D</t>
  </si>
  <si>
    <t>Tysk, basis</t>
  </si>
  <si>
    <t>Samfundsfag, niveau G</t>
  </si>
  <si>
    <t>Samfundsfag, niveau D</t>
  </si>
  <si>
    <t xml:space="preserve">Naturvidenskab, niveau G </t>
  </si>
  <si>
    <t xml:space="preserve">Naturvidenskab, niveau F </t>
  </si>
  <si>
    <t xml:space="preserve">Naturvidenskab, niveau E </t>
  </si>
  <si>
    <t xml:space="preserve">Naturvidenskab, niveau D </t>
  </si>
  <si>
    <t>Matematik, niveau G</t>
  </si>
  <si>
    <t>Matematik, niveau F</t>
  </si>
  <si>
    <t>Matematik, niveau E</t>
  </si>
  <si>
    <t>Matematik, niveau D</t>
  </si>
  <si>
    <t>Matematik, basis</t>
  </si>
  <si>
    <t>Introducerende undervisning, turbo</t>
  </si>
  <si>
    <t xml:space="preserve">Introducerende undervisning                       </t>
  </si>
  <si>
    <t>Historie, niveau D</t>
  </si>
  <si>
    <t>Fransk, niveau G</t>
  </si>
  <si>
    <t>Fransk, niveau F</t>
  </si>
  <si>
    <t>Fransk, niveau E</t>
  </si>
  <si>
    <t>Fransk, niveau D</t>
  </si>
  <si>
    <t>Fransk, basis</t>
  </si>
  <si>
    <t>Engelsk, niveau G</t>
  </si>
  <si>
    <t>Engelsk, niveau F</t>
  </si>
  <si>
    <t>Engelsk, niveau E</t>
  </si>
  <si>
    <t>Engelsk, niveau D</t>
  </si>
  <si>
    <t>Engelsk, basis</t>
  </si>
  <si>
    <t>Dansk, niveau G</t>
  </si>
  <si>
    <t>Dansk, niveau F</t>
  </si>
  <si>
    <t>Dansk, niveau E</t>
  </si>
  <si>
    <t>Dansk, niveau D</t>
  </si>
  <si>
    <t>Dansk, basis</t>
  </si>
  <si>
    <t>Dansk som andetsprog, niveau G</t>
  </si>
  <si>
    <t>Dansk som andetsprog, niveau F</t>
  </si>
  <si>
    <t>Dansk som andetsprog, niveau E</t>
  </si>
  <si>
    <t>Dansk som andetsprog, niveau D</t>
  </si>
  <si>
    <t xml:space="preserve">Dansk som andetsprog, basis </t>
  </si>
  <si>
    <t>Realkompetencevurdering avu</t>
  </si>
  <si>
    <t>EVFVV</t>
  </si>
  <si>
    <t>EUDRO</t>
  </si>
  <si>
    <t>ETSTO</t>
  </si>
  <si>
    <t>ETLTX</t>
  </si>
  <si>
    <t>EFÆTX</t>
  </si>
  <si>
    <t>EBYTX</t>
  </si>
  <si>
    <t>EADMI</t>
  </si>
  <si>
    <t>ALDTX</t>
  </si>
  <si>
    <t>EUNTX</t>
  </si>
  <si>
    <t>VARIGHED_TIMER</t>
  </si>
  <si>
    <t>BETEGNELSE</t>
  </si>
  <si>
    <t>NIVEAU</t>
  </si>
  <si>
    <t>UVM_FAG</t>
  </si>
  <si>
    <t>MOMS</t>
  </si>
  <si>
    <t>UDDTXT</t>
  </si>
  <si>
    <t>UDD</t>
  </si>
  <si>
    <t>Kranføreruddannelsen, trin 2</t>
  </si>
  <si>
    <t xml:space="preserve">Ambulancebehandleruddannelsen </t>
  </si>
  <si>
    <t xml:space="preserve">Gartner </t>
  </si>
  <si>
    <t>Landbrugets lederuddannelse (afløb)</t>
  </si>
  <si>
    <t>Landbrugsuddannelsen, trin 3 og 4</t>
  </si>
  <si>
    <t>Individuel EUD, sundhed, omsorg og pædagogik (afløb)</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</si>
  <si>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</si>
  <si>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</si>
  <si>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</si>
  <si>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</si>
  <si>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Simon Glenstrup Mortensen</t>
  </si>
  <si>
    <t>Kasper Nielsen</t>
  </si>
  <si>
    <t>Mikkel Skydsgaard</t>
  </si>
  <si>
    <t>Marie Andersen</t>
  </si>
  <si>
    <t>Tobias Weltzer Søborg</t>
  </si>
  <si>
    <t>Olivia Harbsmeier</t>
  </si>
  <si>
    <t>Konto på FFL 2019</t>
  </si>
  <si>
    <t>Helene.Skovhoj.Henriksen@uvm.dk</t>
  </si>
  <si>
    <t>Simon.Glenstrup.Mortensen@uvm.dk</t>
  </si>
  <si>
    <t>Kasper.Nielsen@uvm.dk</t>
  </si>
  <si>
    <t>Mikkel.Skydsgaard@uvm.dk</t>
  </si>
  <si>
    <t>Marie.Andersen@uvm.dk</t>
  </si>
  <si>
    <t>Tobias.Weltzer.Soborg@uvm.dk</t>
  </si>
  <si>
    <t>Ejnar.Lomholt@uvm.dk</t>
  </si>
  <si>
    <t>Maja.Kasten@uvm.dk</t>
  </si>
  <si>
    <t>Anne.Terese.Rindsig.Laursen@uvm.dk</t>
  </si>
  <si>
    <t>ida.ladekarl@uvm.dk</t>
  </si>
  <si>
    <t>olivia.harbsmeier@uvm.dk</t>
  </si>
  <si>
    <t>Under 18 år</t>
  </si>
  <si>
    <t>På FFL19 er refusionssatserne fastsat til:</t>
  </si>
  <si>
    <t>årselev, der i 2019 udgør 58.740 kr.</t>
  </si>
  <si>
    <t>beløb pr. elev pr. år, der i 2019 udgør 11.300 kr.</t>
  </si>
  <si>
    <t>Finanslovskonto 20.55.01.</t>
  </si>
  <si>
    <t>Driftstilskud forberedende grunduddannelse</t>
  </si>
  <si>
    <t xml:space="preserve">Takst kr. ekskl. moms (pr. årselev) </t>
  </si>
  <si>
    <t>Ordinære forløb</t>
  </si>
  <si>
    <t>Udslusningstakst</t>
  </si>
  <si>
    <t>Takst for afsøgningsforløb</t>
  </si>
  <si>
    <t>Finanslovskonto 20.55.02.</t>
  </si>
  <si>
    <t>Grundtilskud ved forberedende grunduddannelse</t>
  </si>
  <si>
    <t xml:space="preserve">Takst kr. </t>
  </si>
  <si>
    <t>Grundtilskud til institutioner*</t>
  </si>
  <si>
    <t>Grundtilskud til skoler*</t>
  </si>
  <si>
    <t>*Da forberedende grunduddannelse starter op pr. 1. august 2019, 
ydes der kun halvt grundtilskud i 2019.</t>
  </si>
  <si>
    <t>Finanslovskonto 20.55.03.</t>
  </si>
  <si>
    <t>Skoleydelse ved forberedende grunduddannelse</t>
  </si>
  <si>
    <t xml:space="preserve">Ugetakst </t>
  </si>
  <si>
    <t>Skoleydelse til elever på forberedende grunduddannelse</t>
  </si>
  <si>
    <t>18 år og derover, udeboende</t>
  </si>
  <si>
    <t>18 år og derover, hjemmeboende</t>
  </si>
  <si>
    <t>Forsørgertillæg, enlige</t>
  </si>
  <si>
    <t>Forsørgertillæg, ikke-enlige</t>
  </si>
  <si>
    <t>Finanslovskonto 20.55.04.</t>
  </si>
  <si>
    <t>Kommunale bidrag til forberedende grunduddannelse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</si>
  <si>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</si>
  <si>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</si>
  <si>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 xml:space="preserve">Satsen for opkrævning af bidrag i 2020 er fastsat til 67.400 kr. til drift pr. årselev og 28.320 kr. til forsørgelse  pr. årselevfor afregning af aktiviteten i 2019.  </t>
  </si>
  <si>
    <t>55.01</t>
  </si>
  <si>
    <t>Den forberedende grunduddannelse</t>
  </si>
  <si>
    <t>Birkerød Gymnasium og HF</t>
  </si>
  <si>
    <t>Grenaa Gymnasium</t>
  </si>
  <si>
    <t>Høng Gymnasium og HF</t>
  </si>
  <si>
    <t>Nyborg Gymnasium</t>
  </si>
  <si>
    <t>Rønde Gymnasium</t>
  </si>
  <si>
    <t>Struer Statsgymnasium</t>
  </si>
  <si>
    <t>Offentliggjort torsdag den 30. august 2018</t>
  </si>
  <si>
    <t>Forberedende grunduddannelse</t>
  </si>
  <si>
    <t xml:space="preserve"> pr. årselev på 18 år og derover for afregning af aktiviteten i 2019.)  </t>
  </si>
  <si>
    <t>(Satsen for opkrævning af bidrag i 2020 er fastsat til 36.994 kr. pr. årselev under 18 år og 63.703 kr.</t>
  </si>
  <si>
    <t xml:space="preserve"> pr. årselev på 18 år og derover for afregning af aktiviteten i 2018.  </t>
  </si>
  <si>
    <t>Satsen for opkrævning af bidrag i 2019 er fastsat til 36.664 kr. pr. årselev under 18 år og 63.135 kr.</t>
  </si>
  <si>
    <t>Kranføreruddannelsen, trin 3 (afløb)</t>
  </si>
  <si>
    <t>Kranføreruddannelsen, trin 2 (afløb)</t>
  </si>
  <si>
    <t>Kranføreruddannelsen, trin 1 (afløb)</t>
  </si>
  <si>
    <t>Vejgodstransportuddannelsen, trin 2</t>
  </si>
  <si>
    <t>Vejgodstransportuddannelsen, trin 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</si>
</sst>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_(* #,##0.00_);_(* \(#,##0.00\);_(* &quot;-&quot;??_);_(@_)"/>
    <numFmt numFmtId="165" formatCode="_(* #,##0_);_(* \(#,##0\);_(* &quot;-&quot;??_);_(@_)"/>
    <numFmt numFmtId="166" formatCode="_ * #,##0_ ;_ * \-#,##0_ ;_ * &quot;-&quot;??_ ;_ @_ "/>
    <numFmt numFmtId="167" formatCode="#,##0_ &quot;kr&quot;\.;[Red]\-#,##0\ &quot;kr&quot;\."/>
    <numFmt numFmtId="168" formatCode="_ * #,##0.0_ ;_ * \-#,##0.0_ ;_ * &quot;-&quot;??_ ;_ @_ "/>
    <numFmt numFmtId="169" formatCode="_-* #,##0_-;\-* #,##0_-;_-* &quot;-&quot;????_-;_-@_-"/>
    <numFmt numFmtId="170" formatCode="#,##0.0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b/>
      <sz val="14"/>
      <name val="Arial"/>
      <family val="2"/>
    </font>
    <font>
      <b/>
      <sz val="11"/>
      <name val="Arial"/>
      <family val="2"/>
    </font>
    <font>
      <b/>
      <i/>
      <sz val="10"/>
      <color theme="1"/>
      <name val="Times New Roman"/>
      <family val="1"/>
    </font>
    <font>
      <sz val="10"/>
      <color theme="1"/>
      <name val="Calibri"/>
      <family val="2"/>
      <scheme val="minor"/>
    </font>
    <font>
      <i/>
      <sz val="10"/>
      <color theme="1"/>
      <name val="Times New Roman"/>
      <family val="1"/>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sz val="11"/>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2"/>
      <color indexed="10"/>
      <name val="Arial"/>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1"/>
      <name val="Calibri"/>
      <family val="2"/>
      <scheme val="minor"/>
    </font>
    <font>
      <sz val="12"/>
      <name val="Arial"/>
      <family val="2"/>
    </font>
    <font>
      <u/>
      <sz val="10"/>
      <color theme="10"/>
      <name val="Arial"/>
      <family val="2"/>
    </font>
    <font>
      <b/>
      <sz val="8"/>
      <color indexed="8"/>
      <name val="Arial"/>
      <family val="2"/>
    </font>
    <font>
      <sz val="10"/>
      <name val="Dialog"/>
    </font>
    <font>
      <u/>
      <sz val="10"/>
      <color rgb="FF0070C0"/>
      <name val="Arial"/>
      <family val="2"/>
    </font>
    <font>
      <sz val="8"/>
      <color theme="1"/>
      <name val="Times New Roman"/>
      <family val="1"/>
    </font>
    <font>
      <sz val="10"/>
      <color rgb="FFFF0000"/>
      <name val="Arial"/>
      <family val="2"/>
    </font>
  </fonts>
  <fills count="32">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0" tint="-0.14999847407452621"/>
        <bgColor indexed="64"/>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7" tint="0.79998168889431442"/>
        <bgColor indexed="64"/>
      </patternFill>
    </fill>
    <fill>
      <patternFill patternType="solid">
        <fgColor rgb="FFFFFF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8"/>
      </right>
      <top style="medium">
        <color indexed="64"/>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47"/>
      </left>
      <right/>
      <top style="thin">
        <color indexed="47"/>
      </top>
      <bottom style="thin">
        <color indexed="47"/>
      </bottom>
      <diagonal/>
    </border>
    <border>
      <left style="thin">
        <color indexed="47"/>
      </left>
      <right/>
      <top/>
      <bottom/>
      <diagonal/>
    </border>
  </borders>
  <cellStyleXfs count="20486">
    <xf numFmtId="0" fontId="0" fillId="0" borderId="0"/>
    <xf numFmtId="164" fontId="5" fillId="0" borderId="0" applyFont="0" applyFill="0" applyBorder="0" applyAlignment="0" applyProtection="0"/>
    <xf numFmtId="0" fontId="7" fillId="2" borderId="0" applyNumberFormat="0" applyBorder="0" applyAlignment="0" applyProtection="0"/>
    <xf numFmtId="0" fontId="4"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 fillId="2"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4" fillId="2" borderId="0" applyNumberFormat="0" applyBorder="0" applyAlignment="0" applyProtection="0"/>
    <xf numFmtId="0" fontId="10" fillId="3" borderId="0" applyNumberFormat="0" applyBorder="0" applyAlignment="0" applyProtection="0"/>
    <xf numFmtId="0" fontId="4"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7" fillId="4" borderId="0" applyNumberFormat="0" applyBorder="0" applyAlignment="0" applyProtection="0"/>
    <xf numFmtId="0" fontId="4" fillId="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 fillId="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 fillId="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 fillId="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 fillId="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 fillId="4" borderId="0" applyNumberFormat="0" applyBorder="0" applyAlignment="0" applyProtection="0"/>
    <xf numFmtId="0" fontId="10" fillId="9"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8" fillId="4" borderId="0" applyNumberFormat="0" applyBorder="0" applyAlignment="0" applyProtection="0"/>
    <xf numFmtId="0" fontId="4" fillId="4" borderId="0" applyNumberFormat="0" applyBorder="0" applyAlignment="0" applyProtection="0"/>
    <xf numFmtId="0" fontId="10" fillId="9" borderId="0" applyNumberFormat="0" applyBorder="0" applyAlignment="0" applyProtection="0"/>
    <xf numFmtId="0" fontId="4" fillId="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 fillId="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4" fillId="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 fillId="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 fillId="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 fillId="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 fillId="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 fillId="5" borderId="0" applyNumberFormat="0" applyBorder="0" applyAlignment="0" applyProtection="0"/>
    <xf numFmtId="0" fontId="10"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8" fillId="5" borderId="0" applyNumberFormat="0" applyBorder="0" applyAlignment="0" applyProtection="0"/>
    <xf numFmtId="0" fontId="4" fillId="5" borderId="0" applyNumberFormat="0" applyBorder="0" applyAlignment="0" applyProtection="0"/>
    <xf numFmtId="0" fontId="10" fillId="10" borderId="0" applyNumberFormat="0" applyBorder="0" applyAlignment="0" applyProtection="0"/>
    <xf numFmtId="0" fontId="4" fillId="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 fillId="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7" fillId="6" borderId="0" applyNumberFormat="0" applyBorder="0" applyAlignment="0" applyProtection="0"/>
    <xf numFmtId="0" fontId="4" fillId="6"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 fillId="6"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 fillId="6"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 fillId="6"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 fillId="6"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 fillId="6" borderId="0" applyNumberFormat="0" applyBorder="0" applyAlignment="0" applyProtection="0"/>
    <xf numFmtId="0" fontId="10" fillId="11"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8" fillId="6" borderId="0" applyNumberFormat="0" applyBorder="0" applyAlignment="0" applyProtection="0"/>
    <xf numFmtId="0" fontId="4" fillId="6" borderId="0" applyNumberFormat="0" applyBorder="0" applyAlignment="0" applyProtection="0"/>
    <xf numFmtId="0" fontId="10" fillId="11" borderId="0" applyNumberFormat="0" applyBorder="0" applyAlignment="0" applyProtection="0"/>
    <xf numFmtId="0" fontId="4" fillId="6"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 fillId="6"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7" fillId="7" borderId="0" applyNumberFormat="0" applyBorder="0" applyAlignment="0" applyProtection="0"/>
    <xf numFmtId="0" fontId="4"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0"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0"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 fillId="7" borderId="0" applyNumberFormat="0" applyBorder="0" applyAlignment="0" applyProtection="0"/>
    <xf numFmtId="0" fontId="10"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0" fillId="8" borderId="0" applyNumberFormat="0" applyBorder="0" applyAlignment="0" applyProtection="0"/>
    <xf numFmtId="0" fontId="9" fillId="8" borderId="0" applyNumberFormat="0" applyBorder="0" applyAlignment="0" applyProtection="0"/>
    <xf numFmtId="0" fontId="8" fillId="7" borderId="0" applyNumberFormat="0" applyBorder="0" applyAlignment="0" applyProtection="0"/>
    <xf numFmtId="0" fontId="4" fillId="7" borderId="0" applyNumberFormat="0" applyBorder="0" applyAlignment="0" applyProtection="0"/>
    <xf numFmtId="0" fontId="10" fillId="8" borderId="0" applyNumberFormat="0" applyBorder="0" applyAlignment="0" applyProtection="0"/>
    <xf numFmtId="0" fontId="4"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7" fillId="8" borderId="0" applyNumberFormat="0" applyBorder="0" applyAlignment="0" applyProtection="0"/>
    <xf numFmtId="0" fontId="4" fillId="8"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0"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4" fillId="8"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4" fillId="8"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4" fillId="8"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4" fillId="8"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6" fillId="0" borderId="0" applyFont="0" applyFill="0" applyBorder="0" applyAlignment="0" applyProtection="0"/>
    <xf numFmtId="0" fontId="5" fillId="0" borderId="0"/>
    <xf numFmtId="0" fontId="4" fillId="2"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6" fillId="19"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19"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6" borderId="0" applyNumberFormat="0" applyBorder="0" applyAlignment="0" applyProtection="0"/>
    <xf numFmtId="0" fontId="39" fillId="0" borderId="0" applyNumberFormat="0" applyFill="0" applyBorder="0" applyAlignment="0" applyProtection="0"/>
    <xf numFmtId="0" fontId="60" fillId="4" borderId="0" applyNumberFormat="0" applyBorder="0" applyAlignment="0" applyProtection="0"/>
    <xf numFmtId="0" fontId="33" fillId="3" borderId="36" applyNumberFormat="0" applyFont="0" applyAlignment="0" applyProtection="0"/>
    <xf numFmtId="0" fontId="47" fillId="27" borderId="37" applyNumberFormat="0" applyAlignment="0" applyProtection="0"/>
    <xf numFmtId="0" fontId="47" fillId="27" borderId="37" applyNumberFormat="0" applyAlignment="0" applyProtection="0"/>
    <xf numFmtId="0" fontId="51" fillId="28" borderId="38"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5" borderId="0" applyNumberFormat="0" applyBorder="0" applyAlignment="0" applyProtection="0"/>
    <xf numFmtId="0" fontId="49" fillId="5" borderId="0" applyNumberFormat="0" applyBorder="0" applyAlignment="0" applyProtection="0"/>
    <xf numFmtId="0" fontId="54" fillId="0" borderId="39" applyNumberFormat="0" applyFill="0" applyAlignment="0" applyProtection="0"/>
    <xf numFmtId="0" fontId="55" fillId="0" borderId="40" applyNumberFormat="0" applyFill="0" applyAlignment="0" applyProtection="0"/>
    <xf numFmtId="0" fontId="56" fillId="0" borderId="41" applyNumberFormat="0" applyFill="0" applyAlignment="0" applyProtection="0"/>
    <xf numFmtId="0" fontId="56" fillId="0" borderId="0" applyNumberFormat="0" applyFill="0" applyBorder="0" applyAlignment="0" applyProtection="0"/>
    <xf numFmtId="0" fontId="45" fillId="0" borderId="0" applyNumberFormat="0" applyFill="0" applyBorder="0" applyAlignment="0" applyProtection="0">
      <alignment vertical="top"/>
      <protection locked="0"/>
    </xf>
    <xf numFmtId="0" fontId="50" fillId="8" borderId="37"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4" fontId="5" fillId="0" borderId="0" applyFont="0" applyFill="0" applyBorder="0" applyAlignment="0" applyProtection="0"/>
    <xf numFmtId="0" fontId="51" fillId="28" borderId="38" applyNumberFormat="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57" fillId="0" borderId="42" applyNumberFormat="0" applyFill="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6" borderId="0" applyNumberFormat="0" applyBorder="0" applyAlignment="0" applyProtection="0"/>
    <xf numFmtId="0" fontId="52" fillId="29" borderId="0" applyNumberFormat="0" applyBorder="0" applyAlignment="0" applyProtection="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3" fillId="3" borderId="36" applyNumberFormat="0" applyFont="0" applyAlignment="0" applyProtection="0"/>
    <xf numFmtId="0" fontId="53" fillId="27" borderId="43" applyNumberFormat="0" applyAlignment="0" applyProtection="0"/>
    <xf numFmtId="0" fontId="54" fillId="0" borderId="39" applyNumberFormat="0" applyFill="0" applyAlignment="0" applyProtection="0"/>
    <xf numFmtId="0" fontId="55" fillId="0" borderId="40" applyNumberFormat="0" applyFill="0" applyAlignment="0" applyProtection="0"/>
    <xf numFmtId="0" fontId="56" fillId="0" borderId="41" applyNumberFormat="0" applyFill="0" applyAlignment="0" applyProtection="0"/>
    <xf numFmtId="0" fontId="56" fillId="0" borderId="0" applyNumberFormat="0" applyFill="0" applyBorder="0" applyAlignment="0" applyProtection="0"/>
    <xf numFmtId="9" fontId="5" fillId="0" borderId="0" applyFont="0" applyFill="0" applyBorder="0" applyAlignment="0" applyProtection="0"/>
    <xf numFmtId="0" fontId="57" fillId="0" borderId="42"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44" applyNumberFormat="0" applyFill="0" applyAlignment="0" applyProtection="0"/>
    <xf numFmtId="0" fontId="60" fillId="4" borderId="0" applyNumberFormat="0" applyBorder="0" applyAlignment="0" applyProtection="0"/>
    <xf numFmtId="0" fontId="39" fillId="0" borderId="0" applyNumberFormat="0" applyFill="0" applyBorder="0" applyAlignment="0" applyProtection="0"/>
    <xf numFmtId="0" fontId="69" fillId="0" borderId="0" applyNumberFormat="0" applyFill="0" applyBorder="0" applyAlignment="0" applyProtection="0"/>
    <xf numFmtId="0" fontId="27" fillId="0" borderId="0"/>
    <xf numFmtId="43" fontId="5" fillId="0" borderId="0" applyFont="0" applyFill="0" applyBorder="0" applyAlignment="0" applyProtection="0"/>
    <xf numFmtId="0" fontId="27" fillId="0" borderId="0"/>
    <xf numFmtId="0" fontId="27" fillId="0" borderId="0"/>
    <xf numFmtId="0" fontId="5" fillId="0" borderId="0"/>
    <xf numFmtId="0" fontId="5" fillId="0" borderId="0" applyFont="0" applyFill="0" applyBorder="0" applyAlignment="0" applyProtection="0"/>
    <xf numFmtId="43" fontId="2"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732">
    <xf numFmtId="0" fontId="0" fillId="0" borderId="0" xfId="0"/>
    <xf numFmtId="0" fontId="0" fillId="0" borderId="0" xfId="0"/>
    <xf numFmtId="0" fontId="0" fillId="0" borderId="2" xfId="0" applyBorder="1"/>
    <xf numFmtId="0" fontId="0" fillId="0" borderId="0" xfId="0" applyBorder="1"/>
    <xf numFmtId="0" fontId="0" fillId="0" borderId="7" xfId="0" applyBorder="1"/>
    <xf numFmtId="0" fontId="0" fillId="0" borderId="10" xfId="0" applyBorder="1"/>
    <xf numFmtId="0" fontId="0" fillId="13" borderId="11" xfId="0" applyFill="1" applyBorder="1"/>
    <xf numFmtId="0" fontId="12" fillId="13" borderId="9" xfId="0" applyFont="1" applyFill="1" applyBorder="1" applyAlignment="1">
      <alignment wrapText="1"/>
    </xf>
    <xf numFmtId="0" fontId="12" fillId="13" borderId="10" xfId="0" applyFont="1" applyFill="1" applyBorder="1"/>
    <xf numFmtId="0" fontId="12" fillId="13" borderId="11" xfId="0" applyFont="1" applyFill="1" applyBorder="1"/>
    <xf numFmtId="0" fontId="0" fillId="0" borderId="12" xfId="0" applyBorder="1"/>
    <xf numFmtId="0" fontId="0" fillId="0" borderId="13" xfId="0" applyBorder="1"/>
    <xf numFmtId="0" fontId="0" fillId="0" borderId="14" xfId="0" applyBorder="1"/>
    <xf numFmtId="0" fontId="14" fillId="0" borderId="10" xfId="0" applyFont="1" applyBorder="1"/>
    <xf numFmtId="0" fontId="14" fillId="0" borderId="11" xfId="0" applyFont="1" applyBorder="1"/>
    <xf numFmtId="0" fontId="0" fillId="0" borderId="0" xfId="0"/>
    <xf numFmtId="0" fontId="0" fillId="0" borderId="0" xfId="0" applyAlignment="1">
      <alignment horizontal="right"/>
    </xf>
    <xf numFmtId="3" fontId="0" fillId="0" borderId="0" xfId="0" applyNumberFormat="1"/>
    <xf numFmtId="0" fontId="17" fillId="0" borderId="10" xfId="0" applyFont="1" applyFill="1" applyBorder="1" applyAlignment="1">
      <alignment horizontal="left"/>
    </xf>
    <xf numFmtId="0" fontId="12" fillId="0" borderId="15" xfId="10282" applyFont="1" applyBorder="1"/>
    <xf numFmtId="3" fontId="5" fillId="0" borderId="15" xfId="10282" applyNumberFormat="1" applyBorder="1"/>
    <xf numFmtId="0" fontId="17" fillId="0" borderId="10" xfId="10282" applyFont="1" applyFill="1" applyBorder="1"/>
    <xf numFmtId="0" fontId="20" fillId="0" borderId="10" xfId="10282" applyFont="1" applyBorder="1" applyAlignment="1">
      <alignment horizontal="center" vertical="center"/>
    </xf>
    <xf numFmtId="0" fontId="13" fillId="0" borderId="10" xfId="10282" applyFont="1" applyBorder="1" applyAlignment="1">
      <alignment horizontal="center" vertical="center"/>
    </xf>
    <xf numFmtId="0" fontId="5" fillId="0" borderId="10" xfId="10282" applyBorder="1" applyAlignment="1">
      <alignment vertical="center"/>
    </xf>
    <xf numFmtId="0" fontId="5" fillId="0" borderId="10" xfId="10282" applyBorder="1"/>
    <xf numFmtId="3" fontId="5" fillId="0" borderId="0" xfId="0" applyNumberFormat="1" applyFont="1" applyFill="1" applyBorder="1"/>
    <xf numFmtId="0" fontId="12" fillId="0" borderId="0" xfId="0" applyFont="1" applyBorder="1"/>
    <xf numFmtId="3" fontId="12" fillId="0" borderId="0" xfId="0" applyNumberFormat="1" applyFont="1" applyBorder="1"/>
    <xf numFmtId="3" fontId="5" fillId="0" borderId="0" xfId="0" applyNumberFormat="1" applyFont="1" applyFill="1" applyBorder="1" applyAlignment="1">
      <alignment horizontal="right"/>
    </xf>
    <xf numFmtId="0" fontId="0" fillId="0" borderId="10" xfId="0" applyFill="1" applyBorder="1"/>
    <xf numFmtId="0" fontId="14" fillId="0" borderId="10" xfId="0" applyFont="1" applyFill="1" applyBorder="1"/>
    <xf numFmtId="0" fontId="14" fillId="0" borderId="11" xfId="0" applyFont="1" applyFill="1" applyBorder="1"/>
    <xf numFmtId="0" fontId="5" fillId="0" borderId="4" xfId="0" applyFont="1" applyFill="1" applyBorder="1" applyAlignment="1">
      <alignment horizontal="left" vertical="center" wrapText="1"/>
    </xf>
    <xf numFmtId="0" fontId="5" fillId="0" borderId="0" xfId="0" applyFont="1" applyFill="1" applyBorder="1" applyAlignment="1">
      <alignment horizontal="right" wrapText="1"/>
    </xf>
    <xf numFmtId="0" fontId="6" fillId="0" borderId="0" xfId="0" applyFont="1" applyFill="1" applyBorder="1" applyAlignment="1">
      <alignment horizontal="center" wrapText="1"/>
    </xf>
    <xf numFmtId="0" fontId="25" fillId="0" borderId="0" xfId="0" applyFont="1" applyFill="1" applyBorder="1" applyAlignment="1">
      <alignment horizontal="right"/>
    </xf>
    <xf numFmtId="0" fontId="25" fillId="0" borderId="5" xfId="0" applyFont="1" applyFill="1" applyBorder="1" applyAlignment="1">
      <alignment horizontal="right"/>
    </xf>
    <xf numFmtId="0" fontId="12" fillId="0" borderId="4" xfId="0" applyFont="1" applyBorder="1"/>
    <xf numFmtId="0" fontId="5" fillId="0" borderId="0" xfId="0" applyFont="1" applyBorder="1" applyAlignment="1">
      <alignment horizontal="left"/>
    </xf>
    <xf numFmtId="0" fontId="6" fillId="0" borderId="0" xfId="0" applyFont="1" applyBorder="1"/>
    <xf numFmtId="0" fontId="6" fillId="0" borderId="5" xfId="0" applyFont="1" applyBorder="1"/>
    <xf numFmtId="0" fontId="5" fillId="0" borderId="4" xfId="0" applyFont="1" applyBorder="1"/>
    <xf numFmtId="165" fontId="6" fillId="0" borderId="5" xfId="0" applyNumberFormat="1" applyFont="1" applyFill="1" applyBorder="1"/>
    <xf numFmtId="165" fontId="0" fillId="0" borderId="0" xfId="0" applyNumberFormat="1" applyBorder="1"/>
    <xf numFmtId="0" fontId="0" fillId="0" borderId="5" xfId="0" applyBorder="1"/>
    <xf numFmtId="0" fontId="5" fillId="0" borderId="6" xfId="0" applyFont="1" applyBorder="1" applyAlignment="1">
      <alignment wrapText="1"/>
    </xf>
    <xf numFmtId="0" fontId="5" fillId="0" borderId="7" xfId="0" applyFont="1" applyBorder="1"/>
    <xf numFmtId="0" fontId="6" fillId="0" borderId="7" xfId="0" applyFont="1" applyBorder="1"/>
    <xf numFmtId="0" fontId="6" fillId="0" borderId="8" xfId="0" applyFont="1" applyBorder="1"/>
    <xf numFmtId="0" fontId="0" fillId="0" borderId="0" xfId="0"/>
    <xf numFmtId="0" fontId="28" fillId="0" borderId="10" xfId="0" applyFont="1" applyFill="1" applyBorder="1" applyAlignment="1">
      <alignment horizontal="center"/>
    </xf>
    <xf numFmtId="0" fontId="17" fillId="0" borderId="10" xfId="0" applyFont="1" applyFill="1" applyBorder="1" applyAlignment="1"/>
    <xf numFmtId="0" fontId="28" fillId="0" borderId="10" xfId="0" applyFont="1" applyFill="1" applyBorder="1" applyAlignment="1"/>
    <xf numFmtId="0" fontId="12" fillId="0" borderId="10" xfId="0" applyFont="1" applyBorder="1"/>
    <xf numFmtId="0" fontId="0" fillId="0" borderId="17" xfId="0" applyBorder="1"/>
    <xf numFmtId="0" fontId="29" fillId="0" borderId="0" xfId="0" applyFont="1"/>
    <xf numFmtId="0" fontId="27" fillId="0" borderId="0" xfId="0" applyFont="1" applyBorder="1" applyAlignment="1">
      <alignment horizontal="center"/>
    </xf>
    <xf numFmtId="0" fontId="17" fillId="0" borderId="18" xfId="0" applyFont="1" applyFill="1" applyBorder="1"/>
    <xf numFmtId="0" fontId="30" fillId="0" borderId="18" xfId="0" applyFont="1" applyBorder="1"/>
    <xf numFmtId="0" fontId="17" fillId="0" borderId="19" xfId="0" applyFont="1" applyBorder="1"/>
    <xf numFmtId="0" fontId="0" fillId="0" borderId="18" xfId="0" applyBorder="1"/>
    <xf numFmtId="0" fontId="12" fillId="0" borderId="16" xfId="0" applyFont="1" applyBorder="1" applyAlignment="1">
      <alignment horizontal="left" wrapText="1"/>
    </xf>
    <xf numFmtId="0" fontId="12" fillId="0" borderId="16" xfId="0" applyFont="1" applyBorder="1"/>
    <xf numFmtId="0" fontId="12" fillId="0" borderId="0" xfId="0" applyFont="1" applyBorder="1" applyAlignment="1">
      <alignment wrapText="1"/>
    </xf>
    <xf numFmtId="0" fontId="12" fillId="0" borderId="20" xfId="0" applyFont="1" applyBorder="1" applyAlignment="1">
      <alignment wrapText="1"/>
    </xf>
    <xf numFmtId="0" fontId="12" fillId="0" borderId="21" xfId="0" applyFont="1" applyBorder="1" applyAlignment="1">
      <alignment wrapText="1"/>
    </xf>
    <xf numFmtId="0" fontId="31" fillId="0" borderId="22" xfId="0" applyFont="1" applyBorder="1" applyAlignment="1">
      <alignment horizontal="left"/>
    </xf>
    <xf numFmtId="0" fontId="12" fillId="0" borderId="22" xfId="0" applyFont="1" applyBorder="1"/>
    <xf numFmtId="0" fontId="33" fillId="0" borderId="0" xfId="0" applyFont="1" applyAlignment="1">
      <alignment horizontal="left" vertical="top"/>
    </xf>
    <xf numFmtId="0" fontId="33" fillId="0" borderId="0" xfId="0" applyFont="1"/>
    <xf numFmtId="3" fontId="5" fillId="0" borderId="0" xfId="0" applyNumberFormat="1" applyFont="1" applyBorder="1"/>
    <xf numFmtId="3" fontId="5" fillId="0" borderId="0" xfId="0" applyNumberFormat="1" applyFont="1"/>
    <xf numFmtId="3" fontId="5" fillId="0" borderId="24" xfId="0" applyNumberFormat="1" applyFont="1" applyBorder="1"/>
    <xf numFmtId="3" fontId="5" fillId="0" borderId="0" xfId="0" applyNumberFormat="1" applyFont="1" applyBorder="1" applyAlignment="1">
      <alignment horizontal="center"/>
    </xf>
    <xf numFmtId="3" fontId="5" fillId="0" borderId="0" xfId="0" applyNumberFormat="1" applyFont="1" applyAlignment="1">
      <alignment horizontal="center"/>
    </xf>
    <xf numFmtId="3" fontId="5" fillId="0" borderId="24" xfId="0" applyNumberFormat="1" applyFont="1" applyBorder="1" applyAlignment="1">
      <alignment horizontal="center"/>
    </xf>
    <xf numFmtId="0" fontId="27" fillId="0" borderId="22" xfId="0" applyFont="1" applyBorder="1"/>
    <xf numFmtId="0" fontId="27" fillId="0" borderId="23" xfId="0" applyFont="1" applyBorder="1"/>
    <xf numFmtId="0" fontId="27" fillId="0" borderId="0" xfId="0" applyFont="1"/>
    <xf numFmtId="0" fontId="19" fillId="0" borderId="0" xfId="0" applyFont="1"/>
    <xf numFmtId="165" fontId="27" fillId="0" borderId="0" xfId="10281" applyNumberFormat="1" applyFont="1" applyBorder="1"/>
    <xf numFmtId="0" fontId="34" fillId="0" borderId="0" xfId="0" applyFont="1"/>
    <xf numFmtId="0" fontId="12" fillId="0" borderId="25" xfId="0" applyFont="1" applyBorder="1"/>
    <xf numFmtId="0" fontId="27" fillId="0" borderId="16" xfId="0" applyFont="1" applyBorder="1"/>
    <xf numFmtId="0" fontId="19" fillId="0" borderId="16" xfId="0" applyFont="1" applyBorder="1"/>
    <xf numFmtId="0" fontId="5" fillId="0" borderId="16" xfId="0" applyFont="1" applyBorder="1"/>
    <xf numFmtId="165" fontId="27" fillId="0" borderId="16" xfId="10281" applyNumberFormat="1" applyFont="1" applyBorder="1"/>
    <xf numFmtId="0" fontId="27" fillId="0" borderId="0" xfId="0" applyFont="1" applyBorder="1"/>
    <xf numFmtId="0" fontId="29" fillId="0" borderId="22" xfId="0" applyFont="1" applyBorder="1"/>
    <xf numFmtId="0" fontId="17" fillId="0" borderId="22" xfId="0" applyFont="1" applyFill="1" applyBorder="1"/>
    <xf numFmtId="0" fontId="30" fillId="0" borderId="22" xfId="0" applyFont="1" applyBorder="1"/>
    <xf numFmtId="0" fontId="17" fillId="0" borderId="23" xfId="0" applyFont="1" applyBorder="1"/>
    <xf numFmtId="0" fontId="12" fillId="0" borderId="0" xfId="0" applyFont="1" applyBorder="1" applyAlignment="1">
      <alignment horizontal="left" wrapText="1"/>
    </xf>
    <xf numFmtId="0" fontId="12" fillId="0" borderId="26" xfId="0" applyFont="1" applyBorder="1" applyAlignment="1">
      <alignment wrapText="1"/>
    </xf>
    <xf numFmtId="0" fontId="12" fillId="0" borderId="18" xfId="0" applyFont="1" applyBorder="1"/>
    <xf numFmtId="0" fontId="12" fillId="0" borderId="19" xfId="0" applyFont="1" applyBorder="1"/>
    <xf numFmtId="0" fontId="12" fillId="0" borderId="0" xfId="0" applyFont="1" applyBorder="1" applyAlignment="1">
      <alignment horizontal="right"/>
    </xf>
    <xf numFmtId="0" fontId="17" fillId="0" borderId="10" xfId="9268" applyFont="1" applyFill="1" applyBorder="1" applyAlignment="1">
      <alignment horizontal="left"/>
    </xf>
    <xf numFmtId="0" fontId="11" fillId="14" borderId="1" xfId="9268" applyFill="1" applyBorder="1"/>
    <xf numFmtId="0" fontId="11" fillId="14" borderId="2" xfId="9268" applyFill="1" applyBorder="1"/>
    <xf numFmtId="0" fontId="11" fillId="14" borderId="3" xfId="9268" applyFill="1" applyBorder="1"/>
    <xf numFmtId="0" fontId="11" fillId="14" borderId="4" xfId="9268" applyFill="1" applyBorder="1"/>
    <xf numFmtId="0" fontId="11" fillId="14" borderId="0" xfId="9268" applyFill="1" applyBorder="1"/>
    <xf numFmtId="0" fontId="11" fillId="14" borderId="5" xfId="9268" applyFill="1" applyBorder="1"/>
    <xf numFmtId="0" fontId="5" fillId="14" borderId="0" xfId="9268" applyFont="1" applyFill="1" applyBorder="1"/>
    <xf numFmtId="0" fontId="5" fillId="14" borderId="5" xfId="9268" applyFont="1" applyFill="1" applyBorder="1"/>
    <xf numFmtId="0" fontId="11" fillId="0" borderId="26" xfId="9268" applyBorder="1"/>
    <xf numFmtId="0" fontId="11" fillId="0" borderId="16" xfId="9268" applyBorder="1"/>
    <xf numFmtId="0" fontId="12" fillId="0" borderId="16" xfId="9268" applyFont="1" applyBorder="1"/>
    <xf numFmtId="0" fontId="11" fillId="0" borderId="29" xfId="9268" applyBorder="1"/>
    <xf numFmtId="0" fontId="12" fillId="0" borderId="24" xfId="9268" applyFont="1" applyBorder="1"/>
    <xf numFmtId="0" fontId="11" fillId="0" borderId="0" xfId="9268" applyBorder="1"/>
    <xf numFmtId="0" fontId="11" fillId="0" borderId="25" xfId="9268" applyBorder="1"/>
    <xf numFmtId="0" fontId="11" fillId="0" borderId="24" xfId="9268" applyBorder="1"/>
    <xf numFmtId="3" fontId="11" fillId="0" borderId="0" xfId="9268" applyNumberFormat="1" applyBorder="1"/>
    <xf numFmtId="0" fontId="11" fillId="0" borderId="23" xfId="9268" applyBorder="1"/>
    <xf numFmtId="0" fontId="11" fillId="0" borderId="22" xfId="9268" applyBorder="1"/>
    <xf numFmtId="0" fontId="11" fillId="0" borderId="30" xfId="9268" applyBorder="1"/>
    <xf numFmtId="0" fontId="17" fillId="0" borderId="2" xfId="9219" applyFont="1" applyFill="1" applyBorder="1" applyAlignment="1">
      <alignment horizontal="center"/>
    </xf>
    <xf numFmtId="0" fontId="17" fillId="0" borderId="2" xfId="9219" applyFont="1" applyFill="1" applyBorder="1" applyAlignment="1"/>
    <xf numFmtId="0" fontId="11" fillId="0" borderId="0" xfId="9274"/>
    <xf numFmtId="0" fontId="11" fillId="0" borderId="0" xfId="9274" applyBorder="1"/>
    <xf numFmtId="0" fontId="17" fillId="0" borderId="22" xfId="9219" applyFont="1" applyFill="1" applyBorder="1" applyAlignment="1">
      <alignment horizontal="center"/>
    </xf>
    <xf numFmtId="0" fontId="11" fillId="0" borderId="22" xfId="9274" applyBorder="1"/>
    <xf numFmtId="0" fontId="5" fillId="0" borderId="26" xfId="9274" applyFont="1" applyBorder="1"/>
    <xf numFmtId="0" fontId="11" fillId="0" borderId="16" xfId="9274" applyBorder="1"/>
    <xf numFmtId="0" fontId="12" fillId="0" borderId="29" xfId="9274" applyFont="1" applyBorder="1"/>
    <xf numFmtId="0" fontId="5" fillId="0" borderId="23" xfId="9274" applyFont="1" applyBorder="1"/>
    <xf numFmtId="3" fontId="11" fillId="0" borderId="30" xfId="9268" applyNumberFormat="1" applyBorder="1"/>
    <xf numFmtId="0" fontId="5" fillId="0" borderId="0" xfId="9274" applyFont="1" applyBorder="1"/>
    <xf numFmtId="0" fontId="12" fillId="0" borderId="0" xfId="9274" applyFont="1" applyBorder="1"/>
    <xf numFmtId="3" fontId="11" fillId="0" borderId="22" xfId="9268" applyNumberFormat="1" applyBorder="1"/>
    <xf numFmtId="0" fontId="12" fillId="0" borderId="22" xfId="9274" applyFont="1" applyBorder="1"/>
    <xf numFmtId="0" fontId="12" fillId="0" borderId="31" xfId="0" applyFont="1" applyBorder="1" applyAlignment="1">
      <alignment wrapText="1"/>
    </xf>
    <xf numFmtId="0" fontId="31" fillId="0" borderId="0" xfId="0" applyFont="1" applyAlignment="1">
      <alignment horizontal="left"/>
    </xf>
    <xf numFmtId="0" fontId="17" fillId="0" borderId="0" xfId="0" applyFont="1"/>
    <xf numFmtId="0" fontId="32" fillId="0" borderId="0" xfId="0" applyFont="1"/>
    <xf numFmtId="0" fontId="30" fillId="0" borderId="0" xfId="0" applyFont="1"/>
    <xf numFmtId="0" fontId="33" fillId="0" borderId="0" xfId="0" applyFont="1" applyAlignment="1">
      <alignment horizontal="right" vertical="top"/>
    </xf>
    <xf numFmtId="166" fontId="5" fillId="0" borderId="0" xfId="8976" applyNumberFormat="1" applyFont="1" applyFill="1"/>
    <xf numFmtId="3" fontId="5" fillId="0" borderId="25" xfId="0" applyNumberFormat="1" applyFont="1" applyFill="1" applyBorder="1"/>
    <xf numFmtId="1" fontId="0" fillId="0" borderId="0" xfId="0" applyNumberFormat="1"/>
    <xf numFmtId="3" fontId="5" fillId="0" borderId="0" xfId="0" applyNumberFormat="1" applyFont="1" applyFill="1"/>
    <xf numFmtId="0" fontId="30" fillId="0" borderId="24" xfId="0" applyFont="1" applyFill="1" applyBorder="1"/>
    <xf numFmtId="0" fontId="30" fillId="0" borderId="0" xfId="0" applyFont="1" applyFill="1"/>
    <xf numFmtId="3" fontId="5" fillId="0" borderId="0" xfId="0" applyNumberFormat="1" applyFont="1" applyFill="1" applyAlignment="1">
      <alignment horizontal="center"/>
    </xf>
    <xf numFmtId="0" fontId="5" fillId="0" borderId="0" xfId="0" applyFont="1" applyFill="1"/>
    <xf numFmtId="0" fontId="5" fillId="0" borderId="25" xfId="0" applyFont="1" applyFill="1" applyBorder="1"/>
    <xf numFmtId="0" fontId="17" fillId="0" borderId="0" xfId="0" applyFont="1" applyFill="1" applyBorder="1"/>
    <xf numFmtId="0" fontId="17" fillId="0" borderId="24" xfId="0" applyFont="1" applyFill="1" applyBorder="1"/>
    <xf numFmtId="0" fontId="5" fillId="0" borderId="0" xfId="0" applyFont="1" applyFill="1" applyBorder="1"/>
    <xf numFmtId="0" fontId="0" fillId="0" borderId="0" xfId="0" applyFill="1"/>
    <xf numFmtId="0" fontId="30" fillId="0" borderId="0" xfId="0" applyFont="1" applyFill="1" applyBorder="1"/>
    <xf numFmtId="3" fontId="5" fillId="0" borderId="0" xfId="0" applyNumberFormat="1" applyFont="1" applyFill="1" applyBorder="1" applyAlignment="1">
      <alignment horizontal="center"/>
    </xf>
    <xf numFmtId="166" fontId="5" fillId="0" borderId="0" xfId="8971" applyNumberFormat="1" applyFont="1" applyFill="1"/>
    <xf numFmtId="0" fontId="12" fillId="0" borderId="26" xfId="0" applyFont="1" applyBorder="1"/>
    <xf numFmtId="0" fontId="11" fillId="0" borderId="0" xfId="9219"/>
    <xf numFmtId="0" fontId="11" fillId="0" borderId="0" xfId="9219" applyBorder="1"/>
    <xf numFmtId="3" fontId="11" fillId="0" borderId="0" xfId="9219" applyNumberFormat="1" applyBorder="1"/>
    <xf numFmtId="0" fontId="12" fillId="0" borderId="0" xfId="9219" applyFont="1"/>
    <xf numFmtId="0" fontId="17" fillId="0" borderId="10" xfId="0" applyFont="1" applyFill="1" applyBorder="1" applyAlignment="1">
      <alignment horizontal="center"/>
    </xf>
    <xf numFmtId="0" fontId="15" fillId="0" borderId="10" xfId="0" applyFont="1" applyBorder="1" applyAlignment="1">
      <alignment horizontal="center" vertical="center"/>
    </xf>
    <xf numFmtId="0" fontId="0" fillId="0" borderId="28" xfId="0" applyBorder="1"/>
    <xf numFmtId="0" fontId="0" fillId="0" borderId="27" xfId="0" applyBorder="1"/>
    <xf numFmtId="0" fontId="0" fillId="0" borderId="0" xfId="0"/>
    <xf numFmtId="0" fontId="12" fillId="0" borderId="0" xfId="0" applyFont="1"/>
    <xf numFmtId="0" fontId="0" fillId="0" borderId="25" xfId="0" applyBorder="1"/>
    <xf numFmtId="0" fontId="5" fillId="0" borderId="0" xfId="0" applyFont="1"/>
    <xf numFmtId="0" fontId="0" fillId="0" borderId="0" xfId="0" applyBorder="1"/>
    <xf numFmtId="0" fontId="5" fillId="0" borderId="0" xfId="0" applyFont="1" applyBorder="1"/>
    <xf numFmtId="0" fontId="0" fillId="0" borderId="22" xfId="0" applyBorder="1"/>
    <xf numFmtId="0" fontId="0" fillId="0" borderId="26" xfId="0" applyBorder="1"/>
    <xf numFmtId="0" fontId="0" fillId="0" borderId="16" xfId="0" applyBorder="1"/>
    <xf numFmtId="0" fontId="0" fillId="0" borderId="24" xfId="0" applyBorder="1"/>
    <xf numFmtId="0" fontId="0" fillId="0" borderId="23" xfId="0" applyBorder="1"/>
    <xf numFmtId="0" fontId="0" fillId="0" borderId="45" xfId="0" applyBorder="1"/>
    <xf numFmtId="0" fontId="0" fillId="0" borderId="46" xfId="0" applyBorder="1"/>
    <xf numFmtId="0" fontId="12" fillId="0" borderId="23" xfId="0" applyFont="1" applyBorder="1"/>
    <xf numFmtId="0" fontId="0" fillId="0" borderId="30" xfId="0" applyBorder="1"/>
    <xf numFmtId="0" fontId="0" fillId="0" borderId="29" xfId="0" applyBorder="1"/>
    <xf numFmtId="0" fontId="5" fillId="0" borderId="46" xfId="0" applyFont="1" applyBorder="1"/>
    <xf numFmtId="0" fontId="20" fillId="0" borderId="0" xfId="0" applyFont="1"/>
    <xf numFmtId="0" fontId="12" fillId="0" borderId="24" xfId="0" applyFont="1" applyBorder="1"/>
    <xf numFmtId="0" fontId="14" fillId="0" borderId="26" xfId="0" applyFont="1" applyBorder="1"/>
    <xf numFmtId="0" fontId="61" fillId="0" borderId="0" xfId="0" applyFont="1"/>
    <xf numFmtId="0" fontId="0" fillId="0" borderId="47" xfId="0" applyBorder="1"/>
    <xf numFmtId="0" fontId="5" fillId="0" borderId="29" xfId="0" applyFont="1" applyBorder="1"/>
    <xf numFmtId="0" fontId="5" fillId="0" borderId="47" xfId="0" applyFont="1" applyBorder="1"/>
    <xf numFmtId="0" fontId="14" fillId="0" borderId="0" xfId="0" applyFont="1"/>
    <xf numFmtId="0" fontId="5" fillId="0" borderId="45" xfId="0" applyFont="1" applyBorder="1"/>
    <xf numFmtId="0" fontId="5" fillId="0" borderId="25" xfId="0" applyFont="1" applyBorder="1"/>
    <xf numFmtId="0" fontId="0" fillId="0" borderId="15" xfId="0" applyBorder="1"/>
    <xf numFmtId="0" fontId="62" fillId="0" borderId="0" xfId="0" applyFont="1" applyBorder="1"/>
    <xf numFmtId="0" fontId="14" fillId="0" borderId="24" xfId="0" applyFont="1" applyBorder="1"/>
    <xf numFmtId="0" fontId="5" fillId="0" borderId="30" xfId="0" applyFont="1" applyBorder="1"/>
    <xf numFmtId="0" fontId="26" fillId="0" borderId="0" xfId="0" applyFont="1"/>
    <xf numFmtId="0" fontId="63" fillId="0" borderId="0" xfId="0" applyFont="1"/>
    <xf numFmtId="0" fontId="13" fillId="0" borderId="0" xfId="0" applyFont="1" applyFill="1"/>
    <xf numFmtId="0" fontId="64" fillId="0" borderId="0" xfId="0" applyFont="1"/>
    <xf numFmtId="0" fontId="17" fillId="0" borderId="0" xfId="0" applyFont="1" applyAlignment="1">
      <alignment horizontal="right"/>
    </xf>
    <xf numFmtId="3" fontId="0" fillId="0" borderId="0" xfId="0" applyNumberFormat="1" applyFill="1"/>
    <xf numFmtId="0" fontId="13" fillId="0" borderId="0" xfId="0" applyFont="1"/>
    <xf numFmtId="0" fontId="28" fillId="0" borderId="15" xfId="0" applyFont="1" applyBorder="1" applyAlignment="1">
      <alignment horizontal="center"/>
    </xf>
    <xf numFmtId="0" fontId="65" fillId="0" borderId="0" xfId="0" applyFont="1" applyAlignment="1">
      <alignment horizontal="center"/>
    </xf>
    <xf numFmtId="0" fontId="66" fillId="0" borderId="0" xfId="0" applyFont="1" applyAlignment="1">
      <alignment horizontal="center"/>
    </xf>
    <xf numFmtId="0" fontId="12" fillId="0" borderId="34" xfId="0" applyFont="1" applyBorder="1" applyAlignment="1">
      <alignment wrapText="1"/>
    </xf>
    <xf numFmtId="0" fontId="17" fillId="0" borderId="18" xfId="0" applyFont="1" applyBorder="1"/>
    <xf numFmtId="0" fontId="12" fillId="0" borderId="35" xfId="0" applyFont="1" applyBorder="1"/>
    <xf numFmtId="0" fontId="27" fillId="0" borderId="25" xfId="0" applyFont="1" applyBorder="1"/>
    <xf numFmtId="165" fontId="27" fillId="0" borderId="0" xfId="10281" applyNumberFormat="1" applyFont="1"/>
    <xf numFmtId="0" fontId="5" fillId="0" borderId="7" xfId="10380" applyFont="1" applyBorder="1"/>
    <xf numFmtId="0" fontId="65" fillId="0" borderId="10" xfId="10380" applyFont="1" applyFill="1" applyBorder="1" applyAlignment="1">
      <alignment horizontal="left"/>
    </xf>
    <xf numFmtId="0" fontId="17" fillId="0" borderId="10" xfId="10380" applyFont="1" applyFill="1" applyBorder="1" applyAlignment="1">
      <alignment horizontal="center"/>
    </xf>
    <xf numFmtId="0" fontId="17" fillId="0" borderId="10" xfId="10380" applyFont="1" applyFill="1" applyBorder="1" applyAlignment="1">
      <alignment horizontal="left"/>
    </xf>
    <xf numFmtId="0" fontId="65" fillId="0" borderId="10" xfId="10380" applyFont="1" applyFill="1" applyBorder="1" applyAlignment="1">
      <alignment horizontal="right"/>
    </xf>
    <xf numFmtId="0" fontId="5" fillId="0" borderId="10" xfId="10380" applyFont="1" applyBorder="1" applyAlignment="1">
      <alignment horizontal="right"/>
    </xf>
    <xf numFmtId="0" fontId="5" fillId="0" borderId="0" xfId="10380"/>
    <xf numFmtId="0" fontId="5" fillId="0" borderId="0" xfId="10380" applyAlignment="1">
      <alignment horizontal="left"/>
    </xf>
    <xf numFmtId="0" fontId="5" fillId="0" borderId="0" xfId="10380" applyAlignment="1">
      <alignment horizontal="right"/>
    </xf>
    <xf numFmtId="0" fontId="12" fillId="0" borderId="0" xfId="10380" applyFont="1" applyBorder="1" applyAlignment="1">
      <alignment horizontal="right"/>
    </xf>
    <xf numFmtId="0" fontId="5" fillId="0" borderId="48" xfId="10380" applyBorder="1" applyAlignment="1">
      <alignment horizontal="right"/>
    </xf>
    <xf numFmtId="0" fontId="5" fillId="0" borderId="2" xfId="10380" applyBorder="1" applyAlignment="1">
      <alignment horizontal="right"/>
    </xf>
    <xf numFmtId="0" fontId="5" fillId="0" borderId="22" xfId="10380" applyBorder="1"/>
    <xf numFmtId="0" fontId="5" fillId="0" borderId="22" xfId="10380" applyFont="1" applyBorder="1" applyAlignment="1">
      <alignment horizontal="center"/>
    </xf>
    <xf numFmtId="0" fontId="17" fillId="0" borderId="18" xfId="10380" applyFont="1" applyFill="1" applyBorder="1" applyAlignment="1">
      <alignment horizontal="left"/>
    </xf>
    <xf numFmtId="0" fontId="26" fillId="0" borderId="18" xfId="10380" applyFont="1" applyFill="1" applyBorder="1" applyAlignment="1">
      <alignment horizontal="right"/>
    </xf>
    <xf numFmtId="0" fontId="5" fillId="0" borderId="18" xfId="10380" applyBorder="1" applyAlignment="1">
      <alignment horizontal="right"/>
    </xf>
    <xf numFmtId="0" fontId="5" fillId="0" borderId="49" xfId="10380" applyBorder="1" applyAlignment="1">
      <alignment horizontal="right"/>
    </xf>
    <xf numFmtId="0" fontId="17" fillId="0" borderId="19" xfId="10380" applyFont="1" applyBorder="1" applyAlignment="1">
      <alignment horizontal="left"/>
    </xf>
    <xf numFmtId="0" fontId="5" fillId="0" borderId="0" xfId="10380" applyBorder="1" applyAlignment="1">
      <alignment horizontal="right"/>
    </xf>
    <xf numFmtId="0" fontId="5" fillId="0" borderId="15" xfId="10380" applyBorder="1"/>
    <xf numFmtId="0" fontId="12" fillId="0" borderId="22" xfId="10380" applyFont="1" applyBorder="1" applyAlignment="1">
      <alignment horizontal="left"/>
    </xf>
    <xf numFmtId="0" fontId="12" fillId="0" borderId="22" xfId="10380" applyFont="1" applyBorder="1"/>
    <xf numFmtId="0" fontId="12" fillId="0" borderId="22" xfId="10380" applyFont="1" applyFill="1" applyBorder="1" applyAlignment="1">
      <alignment horizontal="left" wrapText="1"/>
    </xf>
    <xf numFmtId="0" fontId="12" fillId="0" borderId="22" xfId="10380" applyFont="1" applyBorder="1" applyAlignment="1">
      <alignment wrapText="1"/>
    </xf>
    <xf numFmtId="0" fontId="12" fillId="0" borderId="50" xfId="10380" applyFont="1" applyBorder="1" applyAlignment="1">
      <alignment wrapText="1"/>
    </xf>
    <xf numFmtId="0" fontId="5" fillId="0" borderId="0" xfId="10380" applyBorder="1"/>
    <xf numFmtId="0" fontId="5" fillId="0" borderId="0" xfId="10380" applyFont="1"/>
    <xf numFmtId="166" fontId="5" fillId="0" borderId="25" xfId="8976" applyNumberFormat="1" applyFont="1" applyFill="1" applyBorder="1"/>
    <xf numFmtId="0" fontId="5" fillId="0" borderId="0" xfId="10380" applyFill="1"/>
    <xf numFmtId="166" fontId="5" fillId="0" borderId="0" xfId="8976" applyNumberFormat="1" applyFont="1" applyFill="1" applyAlignment="1">
      <alignment horizontal="right"/>
    </xf>
    <xf numFmtId="166" fontId="5" fillId="0" borderId="0" xfId="8976" applyNumberFormat="1" applyFont="1" applyAlignment="1">
      <alignment horizontal="right"/>
    </xf>
    <xf numFmtId="0" fontId="17" fillId="0" borderId="0" xfId="10380" applyFont="1"/>
    <xf numFmtId="0" fontId="5" fillId="0" borderId="0" xfId="10380" applyFont="1" applyAlignment="1">
      <alignment horizontal="right"/>
    </xf>
    <xf numFmtId="166" fontId="5" fillId="0" borderId="0" xfId="10380" applyNumberFormat="1"/>
    <xf numFmtId="0" fontId="0" fillId="0" borderId="0" xfId="0"/>
    <xf numFmtId="0" fontId="28" fillId="0" borderId="10" xfId="10383" applyFont="1" applyFill="1" applyBorder="1" applyAlignment="1">
      <alignment horizontal="center"/>
    </xf>
    <xf numFmtId="0" fontId="17" fillId="0" borderId="10" xfId="10383" applyFont="1" applyFill="1" applyBorder="1" applyAlignment="1">
      <alignment horizontal="center"/>
    </xf>
    <xf numFmtId="0" fontId="17" fillId="0" borderId="10" xfId="10383" applyFont="1" applyFill="1" applyBorder="1" applyAlignment="1"/>
    <xf numFmtId="0" fontId="28" fillId="0" borderId="10" xfId="10383" applyFont="1" applyFill="1" applyBorder="1" applyAlignment="1"/>
    <xf numFmtId="0" fontId="12" fillId="0" borderId="10" xfId="10383" applyFont="1" applyBorder="1"/>
    <xf numFmtId="0" fontId="5" fillId="0" borderId="10" xfId="10383" applyBorder="1"/>
    <xf numFmtId="0" fontId="5" fillId="0" borderId="0" xfId="10383"/>
    <xf numFmtId="0" fontId="12" fillId="0" borderId="0" xfId="10383" applyFont="1" applyBorder="1"/>
    <xf numFmtId="0" fontId="5" fillId="0" borderId="17" xfId="10383" applyBorder="1"/>
    <xf numFmtId="0" fontId="29" fillId="0" borderId="0" xfId="10383" applyFont="1"/>
    <xf numFmtId="0" fontId="5" fillId="0" borderId="0" xfId="10383" applyFont="1" applyBorder="1" applyAlignment="1">
      <alignment horizontal="center"/>
    </xf>
    <xf numFmtId="0" fontId="17" fillId="0" borderId="18" xfId="10383" applyFont="1" applyFill="1" applyBorder="1"/>
    <xf numFmtId="0" fontId="30" fillId="0" borderId="18" xfId="10383" applyFont="1" applyBorder="1"/>
    <xf numFmtId="0" fontId="17" fillId="0" borderId="19" xfId="10383" applyFont="1" applyBorder="1"/>
    <xf numFmtId="0" fontId="5" fillId="0" borderId="18" xfId="10383" applyBorder="1"/>
    <xf numFmtId="0" fontId="12" fillId="0" borderId="16" xfId="10383" applyFont="1" applyBorder="1" applyAlignment="1">
      <alignment horizontal="left" wrapText="1"/>
    </xf>
    <xf numFmtId="0" fontId="12" fillId="0" borderId="16" xfId="10383" applyFont="1" applyBorder="1"/>
    <xf numFmtId="0" fontId="12" fillId="0" borderId="0" xfId="10383" applyFont="1" applyBorder="1" applyAlignment="1">
      <alignment wrapText="1"/>
    </xf>
    <xf numFmtId="0" fontId="12" fillId="0" borderId="21" xfId="10383" applyFont="1" applyBorder="1" applyAlignment="1">
      <alignment wrapText="1"/>
    </xf>
    <xf numFmtId="0" fontId="12" fillId="0" borderId="34" xfId="10383" applyFont="1" applyBorder="1" applyAlignment="1">
      <alignment wrapText="1"/>
    </xf>
    <xf numFmtId="0" fontId="31" fillId="0" borderId="22" xfId="10383" applyFont="1" applyBorder="1" applyAlignment="1">
      <alignment horizontal="left"/>
    </xf>
    <xf numFmtId="0" fontId="12" fillId="0" borderId="22" xfId="10383" applyFont="1" applyBorder="1"/>
    <xf numFmtId="0" fontId="12" fillId="0" borderId="35" xfId="10383" applyFont="1" applyBorder="1"/>
    <xf numFmtId="0" fontId="33" fillId="0" borderId="0" xfId="10383" applyFont="1" applyAlignment="1">
      <alignment horizontal="left" vertical="top"/>
    </xf>
    <xf numFmtId="0" fontId="33" fillId="0" borderId="0" xfId="10383" applyFont="1"/>
    <xf numFmtId="3" fontId="5" fillId="0" borderId="0" xfId="10383" applyNumberFormat="1" applyFont="1" applyFill="1" applyBorder="1" applyAlignment="1">
      <alignment horizontal="center"/>
    </xf>
    <xf numFmtId="3" fontId="5" fillId="0" borderId="0" xfId="10383" applyNumberFormat="1" applyFont="1" applyFill="1"/>
    <xf numFmtId="3" fontId="5" fillId="0" borderId="0" xfId="10383" applyNumberFormat="1" applyFont="1" applyFill="1" applyBorder="1"/>
    <xf numFmtId="3" fontId="5" fillId="0" borderId="0" xfId="10383" applyNumberFormat="1" applyFont="1" applyFill="1" applyAlignment="1">
      <alignment horizontal="center"/>
    </xf>
    <xf numFmtId="3" fontId="5" fillId="0" borderId="24" xfId="10383" applyNumberFormat="1" applyFont="1" applyFill="1" applyBorder="1" applyAlignment="1">
      <alignment horizontal="center"/>
    </xf>
    <xf numFmtId="3" fontId="5" fillId="0" borderId="24" xfId="10383" applyNumberFormat="1" applyFont="1" applyFill="1" applyBorder="1"/>
    <xf numFmtId="0" fontId="5" fillId="0" borderId="0" xfId="10383" applyFont="1" applyBorder="1"/>
    <xf numFmtId="0" fontId="5" fillId="0" borderId="25" xfId="10383" applyFont="1" applyBorder="1"/>
    <xf numFmtId="0" fontId="5" fillId="0" borderId="16" xfId="10383" applyFont="1" applyBorder="1"/>
    <xf numFmtId="0" fontId="12" fillId="0" borderId="0" xfId="10383" applyFont="1" applyBorder="1" applyAlignment="1">
      <alignment horizontal="right"/>
    </xf>
    <xf numFmtId="0" fontId="5" fillId="0" borderId="0" xfId="10383" applyFont="1"/>
    <xf numFmtId="165" fontId="5" fillId="0" borderId="0" xfId="10361" applyNumberFormat="1" applyFont="1"/>
    <xf numFmtId="165" fontId="5" fillId="0" borderId="0" xfId="10361" applyNumberFormat="1" applyFont="1" applyBorder="1"/>
    <xf numFmtId="0" fontId="19" fillId="0" borderId="0" xfId="10383" applyFont="1"/>
    <xf numFmtId="0" fontId="12" fillId="0" borderId="0" xfId="10383" applyFont="1"/>
    <xf numFmtId="0" fontId="28" fillId="0" borderId="10" xfId="0" applyFont="1" applyFill="1" applyBorder="1" applyAlignment="1">
      <alignment horizontal="left"/>
    </xf>
    <xf numFmtId="0" fontId="28" fillId="0" borderId="10" xfId="0" applyFont="1" applyFill="1" applyBorder="1" applyAlignment="1">
      <alignment horizontal="right"/>
    </xf>
    <xf numFmtId="0" fontId="12" fillId="0" borderId="10" xfId="0" applyFont="1" applyBorder="1" applyAlignment="1">
      <alignment horizontal="right"/>
    </xf>
    <xf numFmtId="0" fontId="0" fillId="0" borderId="10" xfId="0" applyBorder="1" applyAlignment="1">
      <alignment horizontal="right"/>
    </xf>
    <xf numFmtId="0" fontId="0" fillId="0" borderId="0" xfId="0" applyAlignment="1">
      <alignment horizontal="left"/>
    </xf>
    <xf numFmtId="0" fontId="0" fillId="0" borderId="48" xfId="0" applyBorder="1" applyAlignment="1">
      <alignment horizontal="right"/>
    </xf>
    <xf numFmtId="0" fontId="0" fillId="0" borderId="2" xfId="0" applyBorder="1" applyAlignment="1">
      <alignment horizontal="right"/>
    </xf>
    <xf numFmtId="0" fontId="29" fillId="0" borderId="0" xfId="0" applyFont="1" applyAlignment="1">
      <alignment horizontal="left"/>
    </xf>
    <xf numFmtId="0" fontId="17" fillId="0" borderId="18" xfId="0" applyFont="1" applyFill="1" applyBorder="1" applyAlignment="1">
      <alignment horizontal="left"/>
    </xf>
    <xf numFmtId="0" fontId="26" fillId="0" borderId="18" xfId="0" applyFont="1" applyFill="1" applyBorder="1" applyAlignment="1">
      <alignment horizontal="right"/>
    </xf>
    <xf numFmtId="0" fontId="0" fillId="0" borderId="18" xfId="0" applyBorder="1" applyAlignment="1">
      <alignment horizontal="right"/>
    </xf>
    <xf numFmtId="0" fontId="0" fillId="0" borderId="49" xfId="0" applyBorder="1" applyAlignment="1">
      <alignment horizontal="right"/>
    </xf>
    <xf numFmtId="0" fontId="17" fillId="0" borderId="19" xfId="0" applyFont="1" applyBorder="1" applyAlignment="1">
      <alignment horizontal="left"/>
    </xf>
    <xf numFmtId="0" fontId="12" fillId="0" borderId="20" xfId="0" applyFont="1" applyBorder="1" applyAlignment="1">
      <alignment horizontal="left" wrapText="1"/>
    </xf>
    <xf numFmtId="0" fontId="12" fillId="0" borderId="22" xfId="0" applyFont="1" applyBorder="1" applyAlignment="1">
      <alignment horizontal="left"/>
    </xf>
    <xf numFmtId="0" fontId="12" fillId="0" borderId="35" xfId="0" applyFont="1" applyBorder="1" applyAlignment="1">
      <alignment horizontal="left"/>
    </xf>
    <xf numFmtId="3" fontId="5" fillId="0" borderId="0" xfId="0" applyNumberFormat="1" applyFont="1" applyBorder="1" applyAlignment="1">
      <alignment horizontal="right"/>
    </xf>
    <xf numFmtId="3" fontId="5" fillId="0" borderId="0" xfId="0" applyNumberFormat="1" applyFont="1" applyAlignment="1">
      <alignment horizontal="right"/>
    </xf>
    <xf numFmtId="3" fontId="5" fillId="0" borderId="24" xfId="0" applyNumberFormat="1" applyFont="1" applyBorder="1" applyAlignment="1">
      <alignment horizontal="right"/>
    </xf>
    <xf numFmtId="0" fontId="31" fillId="0" borderId="0" xfId="0" applyFont="1" applyBorder="1" applyAlignment="1">
      <alignment horizontal="left"/>
    </xf>
    <xf numFmtId="0" fontId="12" fillId="0" borderId="0" xfId="0" applyFont="1" applyBorder="1" applyAlignment="1">
      <alignment horizontal="left"/>
    </xf>
    <xf numFmtId="0" fontId="33" fillId="0" borderId="0" xfId="0" applyFont="1" applyAlignment="1">
      <alignment wrapText="1"/>
    </xf>
    <xf numFmtId="0" fontId="33" fillId="0" borderId="0" xfId="0" applyFont="1" applyFill="1" applyAlignment="1">
      <alignment horizontal="left" vertical="top"/>
    </xf>
    <xf numFmtId="0" fontId="33" fillId="0" borderId="0" xfId="0" applyFont="1" applyFill="1" applyAlignment="1">
      <alignment wrapText="1"/>
    </xf>
    <xf numFmtId="3" fontId="5" fillId="0" borderId="0" xfId="0" applyNumberFormat="1" applyFont="1" applyFill="1" applyAlignment="1">
      <alignment horizontal="right"/>
    </xf>
    <xf numFmtId="3" fontId="5" fillId="0" borderId="24" xfId="0" applyNumberFormat="1" applyFont="1" applyFill="1" applyBorder="1" applyAlignment="1">
      <alignment horizontal="right"/>
    </xf>
    <xf numFmtId="0" fontId="33" fillId="0" borderId="0" xfId="0" applyFont="1" applyFill="1"/>
    <xf numFmtId="0" fontId="33" fillId="0" borderId="0" xfId="10380" applyFont="1" applyAlignment="1">
      <alignment horizontal="left" vertical="top"/>
    </xf>
    <xf numFmtId="0" fontId="33" fillId="0" borderId="0" xfId="10380" applyFont="1"/>
    <xf numFmtId="3" fontId="5" fillId="0" borderId="24" xfId="0" applyNumberFormat="1" applyFont="1" applyFill="1" applyBorder="1" applyAlignment="1">
      <alignment horizontal="center"/>
    </xf>
    <xf numFmtId="0" fontId="17" fillId="0" borderId="0" xfId="10385" applyFont="1"/>
    <xf numFmtId="0" fontId="5" fillId="0" borderId="0" xfId="10385" applyFont="1" applyAlignment="1">
      <alignment horizontal="right"/>
    </xf>
    <xf numFmtId="0" fontId="5" fillId="0" borderId="0" xfId="10385" applyFont="1"/>
    <xf numFmtId="0" fontId="33" fillId="0" borderId="0" xfId="10380" applyFont="1" applyAlignment="1"/>
    <xf numFmtId="0" fontId="5" fillId="0" borderId="0" xfId="10380" applyFont="1" applyAlignment="1">
      <alignment horizontal="left"/>
    </xf>
    <xf numFmtId="0" fontId="12" fillId="0" borderId="0" xfId="10380" applyFont="1" applyAlignment="1">
      <alignment horizontal="right"/>
    </xf>
    <xf numFmtId="0" fontId="36" fillId="0" borderId="0" xfId="0" applyFont="1" applyBorder="1"/>
    <xf numFmtId="3" fontId="12" fillId="0" borderId="22" xfId="0" applyNumberFormat="1" applyFont="1" applyBorder="1" applyAlignment="1">
      <alignment horizontal="right"/>
    </xf>
    <xf numFmtId="3" fontId="12" fillId="0" borderId="0" xfId="0" applyNumberFormat="1" applyFont="1" applyBorder="1" applyAlignment="1">
      <alignment horizontal="right"/>
    </xf>
    <xf numFmtId="0" fontId="17" fillId="0" borderId="0" xfId="0" applyFont="1" applyBorder="1"/>
    <xf numFmtId="3" fontId="38" fillId="0" borderId="0" xfId="0" applyNumberFormat="1" applyFont="1" applyBorder="1" applyAlignment="1">
      <alignment horizontal="right"/>
    </xf>
    <xf numFmtId="0" fontId="6" fillId="0" borderId="0" xfId="0" applyFont="1" applyFill="1" applyBorder="1"/>
    <xf numFmtId="0" fontId="17" fillId="0" borderId="0" xfId="0" applyFont="1" applyAlignment="1">
      <alignment horizontal="left"/>
    </xf>
    <xf numFmtId="0" fontId="5" fillId="0" borderId="0" xfId="0" applyFont="1" applyAlignment="1">
      <alignment horizontal="right"/>
    </xf>
    <xf numFmtId="0" fontId="33" fillId="0" borderId="0" xfId="0" applyFont="1" applyAlignment="1">
      <alignment horizontal="left"/>
    </xf>
    <xf numFmtId="0" fontId="12" fillId="0" borderId="0" xfId="0" applyFont="1" applyAlignment="1">
      <alignment horizontal="right"/>
    </xf>
    <xf numFmtId="3" fontId="38" fillId="0" borderId="0" xfId="0" applyNumberFormat="1" applyFont="1" applyAlignment="1">
      <alignment horizontal="right"/>
    </xf>
    <xf numFmtId="0" fontId="0" fillId="0" borderId="22" xfId="0" applyBorder="1" applyAlignment="1">
      <alignment horizontal="left"/>
    </xf>
    <xf numFmtId="0" fontId="36" fillId="0" borderId="22" xfId="10380" applyFont="1" applyBorder="1"/>
    <xf numFmtId="0" fontId="5" fillId="0" borderId="22" xfId="10380" applyFont="1" applyBorder="1" applyAlignment="1">
      <alignment horizontal="right"/>
    </xf>
    <xf numFmtId="0" fontId="5" fillId="0" borderId="0" xfId="10380" applyFont="1" applyBorder="1" applyAlignment="1">
      <alignment horizontal="center"/>
    </xf>
    <xf numFmtId="0" fontId="17" fillId="0" borderId="51" xfId="10380" applyFont="1" applyBorder="1" applyAlignment="1">
      <alignment horizontal="left"/>
    </xf>
    <xf numFmtId="0" fontId="12" fillId="0" borderId="16" xfId="10380" applyFont="1" applyBorder="1"/>
    <xf numFmtId="0" fontId="12" fillId="0" borderId="0" xfId="10380" applyFont="1" applyBorder="1" applyAlignment="1">
      <alignment horizontal="left" wrapText="1"/>
    </xf>
    <xf numFmtId="0" fontId="12" fillId="0" borderId="24" xfId="10380" applyFont="1" applyBorder="1" applyAlignment="1">
      <alignment horizontal="left" wrapText="1"/>
    </xf>
    <xf numFmtId="0" fontId="12" fillId="0" borderId="23" xfId="10380" applyFont="1" applyBorder="1" applyAlignment="1">
      <alignment horizontal="left"/>
    </xf>
    <xf numFmtId="0" fontId="5" fillId="0" borderId="0" xfId="10380" applyFont="1" applyProtection="1"/>
    <xf numFmtId="0" fontId="5" fillId="0" borderId="0" xfId="10380" applyFont="1" applyAlignment="1" applyProtection="1">
      <alignment horizontal="right"/>
    </xf>
    <xf numFmtId="0" fontId="5" fillId="0" borderId="24" xfId="10380" applyFont="1" applyBorder="1" applyAlignment="1">
      <alignment horizontal="right"/>
    </xf>
    <xf numFmtId="0" fontId="5" fillId="0" borderId="0" xfId="10380" applyFont="1" applyBorder="1" applyAlignment="1">
      <alignment horizontal="right"/>
    </xf>
    <xf numFmtId="0" fontId="17" fillId="0" borderId="0" xfId="10380" applyFont="1" applyAlignment="1">
      <alignment horizontal="left"/>
    </xf>
    <xf numFmtId="3" fontId="0" fillId="0" borderId="0" xfId="0" applyNumberFormat="1" applyAlignment="1">
      <alignment horizontal="right"/>
    </xf>
    <xf numFmtId="0" fontId="5" fillId="0" borderId="0" xfId="10380" applyFont="1" applyAlignment="1" applyProtection="1">
      <alignment horizontal="left"/>
    </xf>
    <xf numFmtId="0" fontId="36" fillId="0" borderId="0" xfId="10380" applyFont="1" applyBorder="1"/>
    <xf numFmtId="3" fontId="12" fillId="0" borderId="22" xfId="10380" applyNumberFormat="1" applyFont="1" applyBorder="1" applyAlignment="1">
      <alignment horizontal="right"/>
    </xf>
    <xf numFmtId="0" fontId="12" fillId="0" borderId="0" xfId="10380" applyFont="1" applyBorder="1"/>
    <xf numFmtId="3" fontId="12" fillId="0" borderId="0" xfId="10380" applyNumberFormat="1" applyFont="1" applyBorder="1" applyAlignment="1">
      <alignment horizontal="right"/>
    </xf>
    <xf numFmtId="0" fontId="17" fillId="0" borderId="0" xfId="10380" applyFont="1" applyBorder="1"/>
    <xf numFmtId="3" fontId="5" fillId="0" borderId="0" xfId="10380" applyNumberFormat="1" applyFont="1" applyBorder="1" applyAlignment="1">
      <alignment horizontal="right"/>
    </xf>
    <xf numFmtId="3" fontId="5" fillId="0" borderId="0" xfId="10380" applyNumberFormat="1" applyFont="1" applyFill="1" applyBorder="1" applyAlignment="1">
      <alignment horizontal="right"/>
    </xf>
    <xf numFmtId="3" fontId="12" fillId="0" borderId="0" xfId="10380" applyNumberFormat="1" applyFont="1" applyFill="1" applyBorder="1" applyAlignment="1">
      <alignment horizontal="right"/>
    </xf>
    <xf numFmtId="3" fontId="38" fillId="0" borderId="0" xfId="10380" applyNumberFormat="1" applyFont="1" applyFill="1" applyBorder="1" applyAlignment="1">
      <alignment horizontal="right"/>
    </xf>
    <xf numFmtId="0" fontId="5" fillId="0" borderId="0" xfId="10380" applyFont="1" applyBorder="1"/>
    <xf numFmtId="0" fontId="17" fillId="0" borderId="0" xfId="10380" applyFont="1" applyFill="1" applyBorder="1"/>
    <xf numFmtId="0" fontId="0" fillId="0" borderId="0" xfId="0"/>
    <xf numFmtId="0" fontId="17" fillId="0" borderId="10" xfId="0" applyFont="1" applyFill="1" applyBorder="1" applyAlignment="1">
      <alignment horizontal="center"/>
    </xf>
    <xf numFmtId="167" fontId="68" fillId="0" borderId="0" xfId="10282" quotePrefix="1" applyNumberFormat="1" applyFont="1" applyBorder="1" applyAlignment="1">
      <alignment horizontal="right" vertical="center"/>
    </xf>
    <xf numFmtId="167" fontId="5" fillId="0" borderId="0" xfId="10282" applyNumberFormat="1"/>
    <xf numFmtId="1" fontId="5" fillId="0" borderId="0" xfId="10282" applyNumberFormat="1"/>
    <xf numFmtId="3" fontId="5" fillId="0" borderId="0" xfId="10282" applyNumberFormat="1" applyBorder="1"/>
    <xf numFmtId="0" fontId="5" fillId="0" borderId="0" xfId="10282" applyBorder="1"/>
    <xf numFmtId="0" fontId="0" fillId="0" borderId="0" xfId="0"/>
    <xf numFmtId="166" fontId="0" fillId="0" borderId="0" xfId="10281" applyNumberFormat="1" applyFont="1"/>
    <xf numFmtId="168" fontId="0" fillId="0" borderId="0" xfId="10281" applyNumberFormat="1" applyFont="1"/>
    <xf numFmtId="43" fontId="0" fillId="0" borderId="0" xfId="10281" applyNumberFormat="1" applyFont="1"/>
    <xf numFmtId="0" fontId="0" fillId="0" borderId="0" xfId="0"/>
    <xf numFmtId="0" fontId="0" fillId="30" borderId="0" xfId="0" applyFill="1"/>
    <xf numFmtId="0" fontId="13" fillId="30" borderId="0" xfId="0" applyFont="1" applyFill="1"/>
    <xf numFmtId="0" fontId="14" fillId="30" borderId="0" xfId="0" applyFont="1" applyFill="1" applyAlignment="1">
      <alignment horizontal="right"/>
    </xf>
    <xf numFmtId="0" fontId="12" fillId="30" borderId="0" xfId="0" applyFont="1" applyFill="1" applyAlignment="1">
      <alignment vertical="center"/>
    </xf>
    <xf numFmtId="0" fontId="14" fillId="30" borderId="0" xfId="0" applyFont="1" applyFill="1" applyAlignment="1">
      <alignment vertical="center"/>
    </xf>
    <xf numFmtId="0" fontId="0" fillId="30" borderId="1" xfId="0" applyFill="1" applyBorder="1"/>
    <xf numFmtId="0" fontId="0" fillId="30" borderId="2" xfId="0" applyFill="1" applyBorder="1"/>
    <xf numFmtId="0" fontId="5" fillId="30" borderId="3" xfId="0" applyFont="1" applyFill="1" applyBorder="1"/>
    <xf numFmtId="0" fontId="0" fillId="30" borderId="4" xfId="0" applyFill="1" applyBorder="1"/>
    <xf numFmtId="0" fontId="0" fillId="30" borderId="0" xfId="0" applyFill="1" applyBorder="1"/>
    <xf numFmtId="0" fontId="0" fillId="30" borderId="5" xfId="0" applyFill="1" applyBorder="1"/>
    <xf numFmtId="0" fontId="5" fillId="30" borderId="4" xfId="10400" applyFont="1" applyFill="1" applyBorder="1"/>
    <xf numFmtId="0" fontId="5" fillId="30" borderId="5" xfId="10400" applyFont="1" applyFill="1" applyBorder="1"/>
    <xf numFmtId="0" fontId="0" fillId="30" borderId="7" xfId="0" applyFill="1" applyBorder="1"/>
    <xf numFmtId="0" fontId="0" fillId="30" borderId="8" xfId="0" applyFill="1" applyBorder="1"/>
    <xf numFmtId="0" fontId="5" fillId="0" borderId="4" xfId="0" applyFont="1" applyBorder="1" applyAlignment="1">
      <alignment vertical="justify"/>
    </xf>
    <xf numFmtId="0" fontId="17" fillId="0" borderId="5" xfId="0" applyFont="1" applyFill="1" applyBorder="1" applyAlignment="1">
      <alignment horizontal="center"/>
    </xf>
    <xf numFmtId="0" fontId="18" fillId="0" borderId="4" xfId="0" applyFont="1" applyBorder="1"/>
    <xf numFmtId="3" fontId="5" fillId="0" borderId="0" xfId="0" applyNumberFormat="1" applyFont="1" applyBorder="1" applyAlignment="1">
      <alignment horizontal="right" vertical="justify"/>
    </xf>
    <xf numFmtId="169" fontId="33" fillId="0" borderId="5" xfId="0" applyNumberFormat="1" applyFont="1" applyBorder="1" applyAlignment="1">
      <alignment vertical="justify"/>
    </xf>
    <xf numFmtId="0" fontId="5" fillId="0" borderId="4" xfId="0" applyFont="1" applyBorder="1" applyAlignment="1">
      <alignment horizontal="left" vertical="justify"/>
    </xf>
    <xf numFmtId="3" fontId="12" fillId="0" borderId="0" xfId="0" applyNumberFormat="1" applyFont="1" applyBorder="1" applyAlignment="1">
      <alignment horizontal="right" vertical="justify"/>
    </xf>
    <xf numFmtId="0" fontId="18" fillId="0" borderId="4" xfId="0" applyFont="1" applyBorder="1" applyAlignment="1"/>
    <xf numFmtId="3" fontId="70" fillId="0" borderId="5" xfId="0" applyNumberFormat="1" applyFont="1" applyBorder="1"/>
    <xf numFmtId="0" fontId="5" fillId="0" borderId="4" xfId="0" applyFont="1" applyBorder="1" applyAlignment="1">
      <alignment vertical="center" wrapText="1"/>
    </xf>
    <xf numFmtId="169" fontId="12" fillId="0" borderId="0" xfId="10357" applyNumberFormat="1" applyFont="1" applyBorder="1" applyAlignment="1">
      <alignment horizontal="center" vertical="justify"/>
    </xf>
    <xf numFmtId="165" fontId="12" fillId="0" borderId="0" xfId="10357" applyNumberFormat="1" applyFont="1" applyBorder="1" applyAlignment="1">
      <alignment horizontal="center" vertical="justify"/>
    </xf>
    <xf numFmtId="0" fontId="5" fillId="0" borderId="4" xfId="0" applyFont="1" applyBorder="1" applyAlignment="1">
      <alignment horizontal="right" vertical="justify"/>
    </xf>
    <xf numFmtId="0" fontId="38" fillId="0" borderId="0" xfId="0" applyFont="1" applyBorder="1" applyAlignment="1">
      <alignment horizontal="center"/>
    </xf>
    <xf numFmtId="0" fontId="18" fillId="0" borderId="4" xfId="0" applyFont="1" applyFill="1" applyBorder="1" applyAlignment="1">
      <alignment vertical="center"/>
    </xf>
    <xf numFmtId="165" fontId="5" fillId="0" borderId="0" xfId="10357" applyNumberFormat="1" applyFont="1" applyBorder="1" applyAlignment="1">
      <alignment horizontal="right"/>
    </xf>
    <xf numFmtId="0" fontId="5" fillId="0" borderId="5" xfId="0" applyFont="1" applyBorder="1"/>
    <xf numFmtId="169" fontId="12" fillId="0" borderId="0" xfId="0" applyNumberFormat="1" applyFont="1" applyBorder="1" applyAlignment="1">
      <alignment horizontal="center" vertical="justify"/>
    </xf>
    <xf numFmtId="0" fontId="5" fillId="0" borderId="5" xfId="0" applyFont="1" applyBorder="1" applyAlignment="1">
      <alignment horizontal="right"/>
    </xf>
    <xf numFmtId="0" fontId="5" fillId="0" borderId="0" xfId="0" applyFont="1" applyBorder="1" applyAlignment="1">
      <alignment horizontal="right"/>
    </xf>
    <xf numFmtId="165" fontId="38" fillId="0" borderId="0" xfId="10357" applyNumberFormat="1" applyFont="1" applyBorder="1" applyAlignment="1">
      <alignment horizontal="right"/>
    </xf>
    <xf numFmtId="3" fontId="31" fillId="0" borderId="0" xfId="0" applyNumberFormat="1" applyFont="1" applyBorder="1" applyAlignment="1">
      <alignment horizontal="right" vertical="top" wrapText="1"/>
    </xf>
    <xf numFmtId="165" fontId="5" fillId="0" borderId="5" xfId="10357" applyNumberFormat="1" applyFont="1" applyBorder="1" applyAlignment="1">
      <alignment horizontal="right"/>
    </xf>
    <xf numFmtId="0" fontId="38" fillId="0" borderId="0" xfId="0" applyFont="1" applyBorder="1" applyAlignment="1">
      <alignment horizontal="right"/>
    </xf>
    <xf numFmtId="0" fontId="5" fillId="0" borderId="4" xfId="0" applyFont="1" applyBorder="1" applyAlignment="1">
      <alignment horizontal="right"/>
    </xf>
    <xf numFmtId="165" fontId="12" fillId="0" borderId="0" xfId="10357" applyNumberFormat="1" applyFont="1" applyBorder="1" applyAlignment="1">
      <alignment horizontal="right"/>
    </xf>
    <xf numFmtId="165" fontId="12" fillId="0" borderId="0" xfId="10357" applyNumberFormat="1" applyFont="1" applyBorder="1"/>
    <xf numFmtId="0" fontId="12" fillId="0" borderId="4" xfId="0" applyFont="1" applyBorder="1" applyAlignment="1"/>
    <xf numFmtId="0" fontId="0" fillId="0" borderId="4" xfId="0" applyBorder="1"/>
    <xf numFmtId="0" fontId="5" fillId="0" borderId="4" xfId="0" applyFont="1" applyFill="1" applyBorder="1" applyAlignment="1">
      <alignment vertical="center" wrapText="1"/>
    </xf>
    <xf numFmtId="0" fontId="5" fillId="0" borderId="6" xfId="0" applyFont="1" applyFill="1" applyBorder="1" applyAlignment="1">
      <alignment vertical="center" wrapText="1"/>
    </xf>
    <xf numFmtId="3" fontId="12" fillId="0" borderId="7" xfId="0" applyNumberFormat="1" applyFont="1" applyBorder="1"/>
    <xf numFmtId="0" fontId="0" fillId="0" borderId="8" xfId="0" applyBorder="1"/>
    <xf numFmtId="165" fontId="6" fillId="0" borderId="0" xfId="10357" applyNumberFormat="1" applyFont="1" applyBorder="1"/>
    <xf numFmtId="3" fontId="19" fillId="0" borderId="0" xfId="10357" applyNumberFormat="1" applyFont="1" applyBorder="1"/>
    <xf numFmtId="165" fontId="26" fillId="0" borderId="0" xfId="10357" applyNumberFormat="1" applyFont="1" applyBorder="1" applyAlignment="1">
      <alignment horizontal="right"/>
    </xf>
    <xf numFmtId="0" fontId="5" fillId="0" borderId="4" xfId="0" applyFont="1" applyFill="1" applyBorder="1" applyAlignment="1">
      <alignment wrapText="1"/>
    </xf>
    <xf numFmtId="0" fontId="27" fillId="0" borderId="0" xfId="10401"/>
    <xf numFmtId="166" fontId="27" fillId="0" borderId="0" xfId="10402" applyNumberFormat="1" applyFont="1"/>
    <xf numFmtId="3" fontId="27" fillId="0" borderId="0" xfId="10401" applyNumberFormat="1"/>
    <xf numFmtId="0" fontId="0" fillId="0" borderId="0" xfId="0"/>
    <xf numFmtId="0" fontId="0" fillId="0" borderId="0" xfId="0"/>
    <xf numFmtId="0" fontId="27" fillId="0" borderId="22" xfId="0" applyFont="1" applyBorder="1" applyAlignment="1">
      <alignment horizontal="center"/>
    </xf>
    <xf numFmtId="0" fontId="0" fillId="0" borderId="0" xfId="0"/>
    <xf numFmtId="0" fontId="0" fillId="0" borderId="0" xfId="0"/>
    <xf numFmtId="0" fontId="32" fillId="0" borderId="0" xfId="0" applyFont="1" applyAlignment="1"/>
    <xf numFmtId="0" fontId="17" fillId="0" borderId="10" xfId="9219" applyFont="1" applyFill="1" applyBorder="1" applyAlignment="1">
      <alignment horizontal="left"/>
    </xf>
    <xf numFmtId="0" fontId="12" fillId="0" borderId="10" xfId="9219" applyFont="1" applyFill="1" applyBorder="1" applyAlignment="1">
      <alignment horizontal="right"/>
    </xf>
    <xf numFmtId="165" fontId="5" fillId="0" borderId="0" xfId="8941" applyNumberFormat="1" applyFont="1" applyBorder="1"/>
    <xf numFmtId="3" fontId="5" fillId="0" borderId="0" xfId="9219" applyNumberFormat="1" applyFont="1" applyFill="1" applyBorder="1"/>
    <xf numFmtId="3" fontId="6" fillId="0" borderId="0" xfId="9219" applyNumberFormat="1" applyFont="1" applyFill="1" applyBorder="1"/>
    <xf numFmtId="0" fontId="23" fillId="0" borderId="0" xfId="9219" applyFont="1" applyBorder="1"/>
    <xf numFmtId="0" fontId="22" fillId="0" borderId="0" xfId="9219" applyFont="1" applyBorder="1" applyAlignment="1">
      <alignment horizontal="justify" vertical="center" wrapText="1"/>
    </xf>
    <xf numFmtId="0" fontId="24" fillId="0" borderId="0" xfId="9219" applyFont="1" applyAlignment="1">
      <alignment vertical="center" wrapText="1"/>
    </xf>
    <xf numFmtId="3" fontId="11" fillId="0" borderId="0" xfId="8941" applyNumberFormat="1" applyBorder="1"/>
    <xf numFmtId="3" fontId="12" fillId="0" borderId="0" xfId="9219" applyNumberFormat="1" applyFont="1" applyBorder="1"/>
    <xf numFmtId="3" fontId="5" fillId="0" borderId="0" xfId="8941" applyNumberFormat="1" applyFont="1" applyBorder="1"/>
    <xf numFmtId="0" fontId="19" fillId="0" borderId="15" xfId="9219" applyFont="1" applyBorder="1"/>
    <xf numFmtId="3" fontId="5" fillId="0" borderId="0" xfId="8941" applyNumberFormat="1" applyFont="1" applyFill="1" applyBorder="1"/>
    <xf numFmtId="0" fontId="12" fillId="0" borderId="0" xfId="9219" applyFont="1" applyFill="1" applyBorder="1" applyAlignment="1">
      <alignment horizontal="right"/>
    </xf>
    <xf numFmtId="3" fontId="12" fillId="0" borderId="0" xfId="9219" applyNumberFormat="1" applyFont="1" applyFill="1" applyBorder="1" applyAlignment="1">
      <alignment horizontal="center"/>
    </xf>
    <xf numFmtId="0" fontId="14" fillId="0" borderId="15" xfId="9219" applyFont="1" applyBorder="1" applyAlignment="1">
      <alignment vertical="top" wrapText="1"/>
    </xf>
    <xf numFmtId="0" fontId="5" fillId="0" borderId="15" xfId="9219" applyFont="1" applyBorder="1" applyAlignment="1">
      <alignment vertical="top" wrapText="1"/>
    </xf>
    <xf numFmtId="0" fontId="14" fillId="0" borderId="0" xfId="9219" applyFont="1" applyBorder="1" applyAlignment="1">
      <alignment vertical="top" wrapText="1"/>
    </xf>
    <xf numFmtId="3" fontId="5" fillId="0" borderId="0" xfId="9219" applyNumberFormat="1" applyFont="1" applyBorder="1" applyAlignment="1">
      <alignment vertical="top" wrapText="1"/>
    </xf>
    <xf numFmtId="0" fontId="5" fillId="0" borderId="0" xfId="9219" applyFont="1" applyBorder="1" applyAlignment="1">
      <alignment vertical="top" wrapText="1"/>
    </xf>
    <xf numFmtId="0" fontId="5" fillId="0" borderId="0" xfId="9219" applyFont="1"/>
    <xf numFmtId="3" fontId="21" fillId="0" borderId="0" xfId="9219" applyNumberFormat="1" applyFont="1" applyFill="1" applyBorder="1"/>
    <xf numFmtId="3" fontId="5" fillId="0" borderId="0" xfId="9219" applyNumberFormat="1" applyFont="1" applyFill="1" applyBorder="1" applyAlignment="1">
      <alignment horizontal="right"/>
    </xf>
    <xf numFmtId="0" fontId="12" fillId="0" borderId="0" xfId="9219" applyFont="1" applyBorder="1"/>
    <xf numFmtId="0" fontId="27" fillId="0" borderId="0" xfId="9219" applyFont="1" applyFill="1" applyBorder="1"/>
    <xf numFmtId="0" fontId="11" fillId="0" borderId="0" xfId="9219" applyBorder="1" applyAlignment="1">
      <alignment horizontal="right"/>
    </xf>
    <xf numFmtId="0" fontId="5" fillId="0" borderId="15" xfId="9219" applyFont="1" applyBorder="1" applyAlignment="1">
      <alignment horizontal="right" vertical="top" wrapText="1"/>
    </xf>
    <xf numFmtId="1" fontId="5" fillId="0" borderId="0" xfId="9219" applyNumberFormat="1" applyFont="1" applyBorder="1" applyAlignment="1">
      <alignment horizontal="right" vertical="top" wrapText="1"/>
    </xf>
    <xf numFmtId="0" fontId="5" fillId="0" borderId="0" xfId="9219" applyNumberFormat="1" applyFont="1" applyBorder="1" applyAlignment="1">
      <alignment horizontal="right" vertical="top" wrapText="1"/>
    </xf>
    <xf numFmtId="3" fontId="5" fillId="0" borderId="0" xfId="8941" applyNumberFormat="1" applyFont="1" applyBorder="1" applyAlignment="1">
      <alignment horizontal="right"/>
    </xf>
    <xf numFmtId="0" fontId="5" fillId="0" borderId="0" xfId="0" applyFont="1" applyBorder="1" applyAlignment="1">
      <alignment horizontal="center"/>
    </xf>
    <xf numFmtId="0" fontId="33" fillId="31" borderId="0" xfId="0" applyFont="1" applyFill="1" applyAlignment="1">
      <alignment horizontal="left" vertical="top"/>
    </xf>
    <xf numFmtId="0" fontId="0" fillId="31" borderId="0" xfId="0" applyFill="1"/>
    <xf numFmtId="0" fontId="31" fillId="0" borderId="0" xfId="0" applyFont="1"/>
    <xf numFmtId="0" fontId="33" fillId="0" borderId="0" xfId="0" applyFont="1" applyBorder="1" applyAlignment="1">
      <alignment horizontal="left" vertical="top"/>
    </xf>
    <xf numFmtId="0" fontId="33" fillId="0" borderId="0" xfId="0" applyFont="1" applyBorder="1"/>
    <xf numFmtId="0" fontId="29" fillId="0" borderId="0" xfId="0" applyFont="1" applyBorder="1"/>
    <xf numFmtId="0" fontId="19" fillId="0" borderId="0" xfId="0" applyFont="1" applyBorder="1"/>
    <xf numFmtId="0" fontId="0" fillId="0" borderId="0" xfId="0"/>
    <xf numFmtId="0" fontId="41" fillId="0" borderId="0" xfId="10401" applyFont="1" applyAlignment="1">
      <alignment horizontal="center"/>
    </xf>
    <xf numFmtId="0" fontId="12" fillId="0" borderId="0" xfId="10401" applyFont="1"/>
    <xf numFmtId="0" fontId="12" fillId="0" borderId="26" xfId="10401" applyFont="1" applyBorder="1"/>
    <xf numFmtId="0" fontId="12" fillId="0" borderId="16" xfId="10401" applyFont="1" applyBorder="1"/>
    <xf numFmtId="0" fontId="12" fillId="0" borderId="29" xfId="10401" applyFont="1" applyBorder="1"/>
    <xf numFmtId="0" fontId="12" fillId="0" borderId="24" xfId="10401" applyFont="1" applyBorder="1"/>
    <xf numFmtId="0" fontId="12" fillId="0" borderId="0" xfId="10401" applyFont="1" applyBorder="1"/>
    <xf numFmtId="0" fontId="12" fillId="0" borderId="25" xfId="10401" applyFont="1" applyBorder="1"/>
    <xf numFmtId="0" fontId="27" fillId="0" borderId="24" xfId="10401" applyBorder="1"/>
    <xf numFmtId="0" fontId="27" fillId="0" borderId="0" xfId="10401" applyBorder="1"/>
    <xf numFmtId="0" fontId="27" fillId="0" borderId="25" xfId="10401" applyBorder="1"/>
    <xf numFmtId="3" fontId="27" fillId="0" borderId="23" xfId="10401" applyNumberFormat="1" applyBorder="1"/>
    <xf numFmtId="3" fontId="27" fillId="0" borderId="22" xfId="10401" applyNumberFormat="1" applyBorder="1"/>
    <xf numFmtId="3" fontId="27" fillId="0" borderId="30" xfId="10401" applyNumberFormat="1" applyBorder="1"/>
    <xf numFmtId="0" fontId="28" fillId="0" borderId="10" xfId="10381" applyFont="1" applyFill="1" applyBorder="1" applyAlignment="1">
      <alignment horizontal="center"/>
    </xf>
    <xf numFmtId="0" fontId="17" fillId="0" borderId="10" xfId="10381" applyFont="1" applyFill="1" applyBorder="1" applyAlignment="1">
      <alignment horizontal="center"/>
    </xf>
    <xf numFmtId="0" fontId="17" fillId="0" borderId="10" xfId="10381" applyFont="1" applyFill="1" applyBorder="1" applyAlignment="1"/>
    <xf numFmtId="0" fontId="12" fillId="0" borderId="2" xfId="10381" applyFont="1" applyBorder="1"/>
    <xf numFmtId="0" fontId="5" fillId="0" borderId="0" xfId="10381" applyBorder="1"/>
    <xf numFmtId="0" fontId="5" fillId="0" borderId="0" xfId="10381"/>
    <xf numFmtId="0" fontId="12" fillId="0" borderId="0" xfId="10381" applyFont="1"/>
    <xf numFmtId="0" fontId="29" fillId="0" borderId="4" xfId="10381" applyFont="1" applyBorder="1"/>
    <xf numFmtId="0" fontId="17" fillId="0" borderId="18" xfId="10381" applyFont="1" applyFill="1" applyBorder="1"/>
    <xf numFmtId="0" fontId="30" fillId="0" borderId="18" xfId="10381" applyFont="1" applyBorder="1"/>
    <xf numFmtId="0" fontId="17" fillId="0" borderId="19" xfId="10381" applyFont="1" applyBorder="1"/>
    <xf numFmtId="0" fontId="5" fillId="0" borderId="18" xfId="10381" applyBorder="1"/>
    <xf numFmtId="0" fontId="5" fillId="0" borderId="0" xfId="10403" applyFont="1" applyFill="1"/>
    <xf numFmtId="0" fontId="12" fillId="0" borderId="32" xfId="10381" applyFont="1" applyBorder="1" applyAlignment="1">
      <alignment horizontal="left" wrapText="1"/>
    </xf>
    <xf numFmtId="0" fontId="12" fillId="0" borderId="16" xfId="10381" applyFont="1" applyBorder="1"/>
    <xf numFmtId="0" fontId="12" fillId="0" borderId="0" xfId="10381" applyFont="1" applyBorder="1" applyAlignment="1">
      <alignment wrapText="1"/>
    </xf>
    <xf numFmtId="0" fontId="12" fillId="0" borderId="20" xfId="10381" applyFont="1" applyBorder="1" applyAlignment="1">
      <alignment wrapText="1"/>
    </xf>
    <xf numFmtId="0" fontId="27" fillId="0" borderId="0" xfId="10403" applyFill="1" applyBorder="1"/>
    <xf numFmtId="0" fontId="31" fillId="0" borderId="33" xfId="10381" applyFont="1" applyBorder="1" applyAlignment="1">
      <alignment horizontal="left"/>
    </xf>
    <xf numFmtId="0" fontId="5" fillId="0" borderId="22" xfId="10381" applyBorder="1"/>
    <xf numFmtId="0" fontId="12" fillId="0" borderId="22" xfId="10381" applyFont="1" applyBorder="1"/>
    <xf numFmtId="0" fontId="12" fillId="0" borderId="23" xfId="10381" applyFont="1" applyBorder="1"/>
    <xf numFmtId="0" fontId="31" fillId="0" borderId="4" xfId="10381" applyFont="1" applyBorder="1" applyAlignment="1">
      <alignment horizontal="left"/>
    </xf>
    <xf numFmtId="0" fontId="12" fillId="0" borderId="0" xfId="10381" applyFont="1" applyBorder="1"/>
    <xf numFmtId="0" fontId="33" fillId="0" borderId="4" xfId="10381" applyFont="1" applyBorder="1" applyAlignment="1">
      <alignment horizontal="right" vertical="top"/>
    </xf>
    <xf numFmtId="0" fontId="33" fillId="0" borderId="0" xfId="10381" applyFont="1" applyBorder="1" applyAlignment="1"/>
    <xf numFmtId="3" fontId="5" fillId="0" borderId="0" xfId="10381" applyNumberFormat="1" applyFont="1" applyBorder="1"/>
    <xf numFmtId="3" fontId="5" fillId="0" borderId="24" xfId="10381" applyNumberFormat="1" applyFont="1" applyBorder="1"/>
    <xf numFmtId="0" fontId="42" fillId="0" borderId="0" xfId="10403" applyFont="1" applyBorder="1" applyAlignment="1">
      <alignment vertical="center"/>
    </xf>
    <xf numFmtId="3" fontId="27" fillId="0" borderId="0" xfId="10381" applyNumberFormat="1" applyFont="1" applyBorder="1"/>
    <xf numFmtId="0" fontId="27" fillId="0" borderId="0" xfId="10403" applyBorder="1" applyAlignment="1">
      <alignment horizontal="right"/>
    </xf>
    <xf numFmtId="0" fontId="5" fillId="0" borderId="33" xfId="10381" applyFont="1" applyBorder="1"/>
    <xf numFmtId="0" fontId="5" fillId="0" borderId="22" xfId="10381" applyFont="1" applyBorder="1"/>
    <xf numFmtId="0" fontId="5" fillId="0" borderId="22" xfId="10381" applyFont="1" applyBorder="1" applyProtection="1"/>
    <xf numFmtId="0" fontId="5" fillId="0" borderId="0" xfId="10381" applyFont="1" applyBorder="1"/>
    <xf numFmtId="0" fontId="44" fillId="0" borderId="0" xfId="10403" applyFont="1" applyBorder="1" applyAlignment="1">
      <alignment vertical="center"/>
    </xf>
    <xf numFmtId="0" fontId="28" fillId="0" borderId="10" xfId="10380" applyFont="1" applyFill="1" applyBorder="1" applyAlignment="1">
      <alignment horizontal="center"/>
    </xf>
    <xf numFmtId="0" fontId="17" fillId="0" borderId="10" xfId="10380" applyFont="1" applyFill="1" applyBorder="1" applyAlignment="1"/>
    <xf numFmtId="0" fontId="28" fillId="0" borderId="10" xfId="10380" applyFont="1" applyFill="1" applyBorder="1" applyAlignment="1"/>
    <xf numFmtId="0" fontId="12" fillId="0" borderId="10" xfId="10380" applyFont="1" applyBorder="1"/>
    <xf numFmtId="0" fontId="5" fillId="0" borderId="10" xfId="10380" applyBorder="1"/>
    <xf numFmtId="0" fontId="29" fillId="0" borderId="0" xfId="10380" applyFont="1"/>
    <xf numFmtId="0" fontId="26" fillId="0" borderId="18" xfId="10380" applyFont="1" applyFill="1" applyBorder="1"/>
    <xf numFmtId="0" fontId="5" fillId="0" borderId="18" xfId="10380" applyBorder="1"/>
    <xf numFmtId="0" fontId="17" fillId="0" borderId="19" xfId="10380" applyFont="1" applyBorder="1"/>
    <xf numFmtId="0" fontId="12" fillId="0" borderId="16" xfId="10380" applyFont="1" applyBorder="1" applyAlignment="1">
      <alignment horizontal="left" wrapText="1"/>
    </xf>
    <xf numFmtId="0" fontId="12" fillId="0" borderId="16" xfId="10380" applyFont="1" applyBorder="1" applyAlignment="1">
      <alignment wrapText="1"/>
    </xf>
    <xf numFmtId="0" fontId="27" fillId="0" borderId="16" xfId="10404" applyBorder="1"/>
    <xf numFmtId="0" fontId="27" fillId="0" borderId="0" xfId="10404"/>
    <xf numFmtId="0" fontId="12" fillId="0" borderId="0" xfId="10380" applyFont="1" applyBorder="1" applyAlignment="1">
      <alignment wrapText="1"/>
    </xf>
    <xf numFmtId="0" fontId="12" fillId="0" borderId="34" xfId="10380" applyFont="1" applyBorder="1" applyAlignment="1">
      <alignment wrapText="1"/>
    </xf>
    <xf numFmtId="0" fontId="31" fillId="0" borderId="22" xfId="10380" applyFont="1" applyBorder="1" applyAlignment="1">
      <alignment horizontal="left"/>
    </xf>
    <xf numFmtId="0" fontId="12" fillId="0" borderId="35" xfId="10380" applyFont="1" applyBorder="1"/>
    <xf numFmtId="0" fontId="32" fillId="0" borderId="0" xfId="10380" applyFont="1"/>
    <xf numFmtId="0" fontId="30" fillId="0" borderId="0" xfId="10380" applyFont="1"/>
    <xf numFmtId="0" fontId="30" fillId="0" borderId="29" xfId="10380" applyFont="1" applyBorder="1"/>
    <xf numFmtId="0" fontId="30" fillId="0" borderId="0" xfId="10380" applyFont="1" applyBorder="1"/>
    <xf numFmtId="0" fontId="33" fillId="0" borderId="0" xfId="10380" applyFont="1" applyAlignment="1">
      <alignment horizontal="right" vertical="top"/>
    </xf>
    <xf numFmtId="3" fontId="5" fillId="0" borderId="0" xfId="10380" applyNumberFormat="1" applyFont="1" applyBorder="1"/>
    <xf numFmtId="3" fontId="5" fillId="0" borderId="25" xfId="10380" applyNumberFormat="1" applyFont="1" applyBorder="1"/>
    <xf numFmtId="0" fontId="19" fillId="0" borderId="0" xfId="10380" applyFont="1" applyBorder="1"/>
    <xf numFmtId="3" fontId="5" fillId="0" borderId="0" xfId="10380" applyNumberFormat="1" applyBorder="1"/>
    <xf numFmtId="0" fontId="26" fillId="0" borderId="0" xfId="10380" applyFont="1"/>
    <xf numFmtId="0" fontId="5" fillId="0" borderId="25" xfId="10380" applyBorder="1"/>
    <xf numFmtId="0" fontId="26" fillId="0" borderId="0" xfId="10380" applyFont="1" applyBorder="1"/>
    <xf numFmtId="0" fontId="5" fillId="0" borderId="0" xfId="10380" applyFill="1" applyBorder="1"/>
    <xf numFmtId="3" fontId="5" fillId="0" borderId="25" xfId="10380" applyNumberFormat="1" applyFill="1" applyBorder="1" applyAlignment="1">
      <alignment horizontal="right"/>
    </xf>
    <xf numFmtId="0" fontId="5" fillId="0" borderId="30" xfId="10380" applyBorder="1"/>
    <xf numFmtId="0" fontId="5" fillId="0" borderId="22" xfId="10380" applyFont="1" applyFill="1" applyBorder="1"/>
    <xf numFmtId="0" fontId="12" fillId="0" borderId="0" xfId="10380" applyFont="1"/>
    <xf numFmtId="0" fontId="14" fillId="0" borderId="0" xfId="10380" applyFont="1"/>
    <xf numFmtId="0" fontId="14" fillId="0" borderId="0" xfId="10380" applyFont="1" applyFill="1"/>
    <xf numFmtId="0" fontId="0" fillId="0" borderId="0" xfId="0"/>
    <xf numFmtId="166" fontId="0" fillId="0" borderId="0" xfId="10402" applyNumberFormat="1" applyFont="1"/>
    <xf numFmtId="0" fontId="0" fillId="0" borderId="0" xfId="0"/>
    <xf numFmtId="0" fontId="30" fillId="0" borderId="25" xfId="0" applyFont="1" applyBorder="1"/>
    <xf numFmtId="0" fontId="30" fillId="0" borderId="24" xfId="0" applyFont="1" applyBorder="1"/>
    <xf numFmtId="166" fontId="5" fillId="0" borderId="0" xfId="8971" applyNumberFormat="1" applyFont="1" applyFill="1" applyBorder="1"/>
    <xf numFmtId="166" fontId="4" fillId="0" borderId="0" xfId="8976" applyNumberFormat="1" applyFont="1" applyFill="1" applyBorder="1"/>
    <xf numFmtId="165" fontId="4" fillId="0" borderId="0" xfId="10402" applyNumberFormat="1" applyFont="1" applyFill="1" applyBorder="1"/>
    <xf numFmtId="0" fontId="39" fillId="0" borderId="0" xfId="10113" applyFont="1" applyFill="1" applyBorder="1"/>
    <xf numFmtId="166" fontId="39" fillId="0" borderId="0" xfId="8976" applyNumberFormat="1" applyFont="1" applyFill="1" applyBorder="1"/>
    <xf numFmtId="3" fontId="5" fillId="14" borderId="52" xfId="0" applyNumberFormat="1" applyFont="1" applyFill="1" applyBorder="1"/>
    <xf numFmtId="0" fontId="0" fillId="0" borderId="0" xfId="0" applyFill="1" applyBorder="1"/>
    <xf numFmtId="3" fontId="38" fillId="0" borderId="0" xfId="0" applyNumberFormat="1" applyFont="1" applyFill="1" applyBorder="1"/>
    <xf numFmtId="166" fontId="4" fillId="0" borderId="24" xfId="8976" applyNumberFormat="1" applyFont="1" applyFill="1" applyBorder="1"/>
    <xf numFmtId="0" fontId="30" fillId="0" borderId="0" xfId="0" applyFont="1" applyBorder="1"/>
    <xf numFmtId="3" fontId="5" fillId="0" borderId="24" xfId="0" applyNumberFormat="1" applyFont="1" applyFill="1" applyBorder="1"/>
    <xf numFmtId="0" fontId="5" fillId="0" borderId="24" xfId="0" applyFont="1" applyFill="1" applyBorder="1"/>
    <xf numFmtId="0" fontId="30" fillId="0" borderId="25" xfId="0" applyFont="1" applyFill="1" applyBorder="1"/>
    <xf numFmtId="165" fontId="5" fillId="0" borderId="0" xfId="10402" applyNumberFormat="1" applyFont="1" applyFill="1" applyBorder="1"/>
    <xf numFmtId="165" fontId="5" fillId="0" borderId="0" xfId="10402" applyNumberFormat="1" applyFont="1" applyBorder="1"/>
    <xf numFmtId="3" fontId="5" fillId="0" borderId="53" xfId="0" applyNumberFormat="1" applyFont="1" applyFill="1" applyBorder="1" applyAlignment="1">
      <alignment horizontal="center"/>
    </xf>
    <xf numFmtId="166" fontId="40" fillId="0" borderId="24" xfId="8976" applyNumberFormat="1" applyFont="1" applyFill="1" applyBorder="1"/>
    <xf numFmtId="165" fontId="5" fillId="0" borderId="24" xfId="10402" applyNumberFormat="1" applyFont="1" applyFill="1" applyBorder="1"/>
    <xf numFmtId="0" fontId="17" fillId="0" borderId="24" xfId="0" applyFont="1" applyFill="1" applyBorder="1" applyAlignment="1">
      <alignment horizontal="left" vertical="top"/>
    </xf>
    <xf numFmtId="0" fontId="5" fillId="0" borderId="0" xfId="0" applyFont="1" applyFill="1" applyBorder="1" applyAlignment="1">
      <alignment horizontal="left" vertical="top"/>
    </xf>
    <xf numFmtId="166" fontId="5" fillId="0" borderId="24" xfId="10281" applyNumberFormat="1" applyFont="1" applyFill="1" applyBorder="1"/>
    <xf numFmtId="0" fontId="12" fillId="0" borderId="22" xfId="0" applyFont="1" applyBorder="1" applyAlignment="1">
      <alignment horizontal="right"/>
    </xf>
    <xf numFmtId="0" fontId="0" fillId="0" borderId="0" xfId="0" applyAlignment="1">
      <alignment horizontal="left" vertical="top"/>
    </xf>
    <xf numFmtId="166" fontId="0" fillId="0" borderId="0" xfId="10402" applyNumberFormat="1" applyFont="1" applyAlignment="1">
      <alignment horizontal="right" vertical="top"/>
    </xf>
    <xf numFmtId="0" fontId="5" fillId="0" borderId="0" xfId="0" applyFont="1" applyAlignment="1">
      <alignment vertical="top"/>
    </xf>
    <xf numFmtId="0" fontId="5" fillId="0" borderId="0" xfId="10405" applyFont="1"/>
    <xf numFmtId="0" fontId="71" fillId="0" borderId="0" xfId="10405" applyFont="1" applyAlignment="1">
      <alignment horizontal="right"/>
    </xf>
    <xf numFmtId="0" fontId="71" fillId="0" borderId="0" xfId="10405" applyFont="1" applyFill="1" applyAlignment="1">
      <alignment horizontal="right"/>
    </xf>
    <xf numFmtId="0" fontId="5" fillId="0" borderId="7" xfId="10380" applyBorder="1"/>
    <xf numFmtId="0" fontId="5" fillId="0" borderId="6" xfId="10380" applyBorder="1"/>
    <xf numFmtId="0" fontId="14" fillId="0" borderId="11" xfId="10380" applyFont="1" applyBorder="1"/>
    <xf numFmtId="0" fontId="14" fillId="0" borderId="10" xfId="10380" applyFont="1" applyBorder="1"/>
    <xf numFmtId="3" fontId="5" fillId="0" borderId="0" xfId="10380" applyNumberFormat="1" applyFont="1" applyAlignment="1">
      <alignment horizontal="right"/>
    </xf>
    <xf numFmtId="3" fontId="5" fillId="0" borderId="0" xfId="10380" applyNumberFormat="1" applyFont="1" applyAlignment="1">
      <alignment horizontal="center"/>
    </xf>
    <xf numFmtId="3" fontId="5" fillId="0" borderId="24" xfId="10380" applyNumberFormat="1" applyFont="1" applyBorder="1" applyAlignment="1">
      <alignment horizontal="right"/>
    </xf>
    <xf numFmtId="3" fontId="5" fillId="0" borderId="0" xfId="10416" applyNumberFormat="1" applyFont="1" applyBorder="1" applyAlignment="1">
      <alignment horizontal="right"/>
    </xf>
    <xf numFmtId="3" fontId="5" fillId="0" borderId="0" xfId="10416" applyNumberFormat="1" applyFont="1" applyAlignment="1">
      <alignment horizontal="right"/>
    </xf>
    <xf numFmtId="3" fontId="5" fillId="0" borderId="0" xfId="10416" applyNumberFormat="1" applyFont="1" applyAlignment="1">
      <alignment horizontal="center"/>
    </xf>
    <xf numFmtId="3" fontId="5" fillId="0" borderId="24" xfId="10416" applyNumberFormat="1" applyFont="1" applyBorder="1" applyAlignment="1">
      <alignment horizontal="right"/>
    </xf>
    <xf numFmtId="0" fontId="33" fillId="0" borderId="0" xfId="10416" applyFont="1" applyAlignment="1">
      <alignment horizontal="left" vertical="top"/>
    </xf>
    <xf numFmtId="170" fontId="5" fillId="0" borderId="0" xfId="0" applyNumberFormat="1" applyFont="1" applyBorder="1" applyAlignment="1">
      <alignment horizontal="right"/>
    </xf>
    <xf numFmtId="4" fontId="5" fillId="0" borderId="0" xfId="10416" applyNumberFormat="1" applyFont="1" applyAlignment="1">
      <alignment horizontal="center"/>
    </xf>
    <xf numFmtId="3" fontId="5" fillId="0" borderId="0" xfId="10416" applyNumberFormat="1" applyFont="1" applyBorder="1" applyAlignment="1">
      <alignment horizontal="center"/>
    </xf>
    <xf numFmtId="3" fontId="5" fillId="0" borderId="24" xfId="10416" applyNumberFormat="1" applyFont="1" applyBorder="1" applyAlignment="1">
      <alignment horizontal="center"/>
    </xf>
    <xf numFmtId="0" fontId="12" fillId="0" borderId="0" xfId="10416" applyFont="1" applyAlignment="1">
      <alignment horizontal="right"/>
    </xf>
    <xf numFmtId="0" fontId="33" fillId="0" borderId="0" xfId="10416" applyFont="1" applyAlignment="1"/>
    <xf numFmtId="0" fontId="5" fillId="0" borderId="0" xfId="10416" applyFont="1" applyAlignment="1">
      <alignment horizontal="right"/>
    </xf>
    <xf numFmtId="0" fontId="5" fillId="0" borderId="0" xfId="10416" applyFont="1" applyAlignment="1">
      <alignment horizontal="left"/>
    </xf>
    <xf numFmtId="0" fontId="5" fillId="0" borderId="0" xfId="10416" applyFont="1"/>
    <xf numFmtId="165" fontId="5" fillId="0" borderId="0" xfId="10402" applyNumberFormat="1" applyFont="1" applyBorder="1" applyAlignment="1">
      <alignment horizontal="right"/>
    </xf>
    <xf numFmtId="0" fontId="5" fillId="0" borderId="22" xfId="0" applyFont="1" applyBorder="1" applyAlignment="1">
      <alignment horizontal="right"/>
    </xf>
    <xf numFmtId="3" fontId="5" fillId="0" borderId="0" xfId="10402" applyNumberFormat="1" applyFont="1" applyBorder="1" applyAlignment="1">
      <alignment horizontal="right"/>
    </xf>
    <xf numFmtId="165" fontId="5" fillId="0" borderId="0" xfId="10402" applyNumberFormat="1" applyFont="1" applyAlignment="1">
      <alignment horizontal="right"/>
    </xf>
    <xf numFmtId="0" fontId="17" fillId="0" borderId="0" xfId="0" applyFont="1" applyFill="1"/>
    <xf numFmtId="0" fontId="33" fillId="0" borderId="0" xfId="10416" applyFont="1" applyFill="1" applyAlignment="1">
      <alignment horizontal="left" vertical="top"/>
    </xf>
    <xf numFmtId="0" fontId="33" fillId="0" borderId="0" xfId="10416" applyFont="1" applyFill="1"/>
    <xf numFmtId="0" fontId="0" fillId="0" borderId="0" xfId="0"/>
    <xf numFmtId="0" fontId="72" fillId="0" borderId="12" xfId="10400" applyFont="1" applyBorder="1"/>
    <xf numFmtId="0" fontId="72" fillId="0" borderId="13" xfId="10400" applyFont="1" applyBorder="1"/>
    <xf numFmtId="0" fontId="5" fillId="0" borderId="24" xfId="9268" applyFont="1" applyBorder="1"/>
    <xf numFmtId="49" fontId="5" fillId="0" borderId="0" xfId="10380" applyNumberFormat="1" applyFont="1" applyFill="1" applyBorder="1" applyAlignment="1">
      <alignment horizontal="left" wrapText="1"/>
    </xf>
    <xf numFmtId="0" fontId="72" fillId="0" borderId="14" xfId="10400" applyFont="1" applyBorder="1"/>
    <xf numFmtId="0" fontId="5" fillId="0" borderId="0" xfId="10380" applyFill="1" applyBorder="1" applyAlignment="1"/>
    <xf numFmtId="0" fontId="0" fillId="0" borderId="0" xfId="10380" applyFont="1" applyFill="1" applyAlignment="1"/>
    <xf numFmtId="0" fontId="12" fillId="0" borderId="0" xfId="10380" applyFont="1" applyFill="1" applyBorder="1"/>
    <xf numFmtId="1" fontId="5" fillId="0" borderId="0" xfId="10380" applyNumberFormat="1" applyFill="1"/>
    <xf numFmtId="0" fontId="73" fillId="0" borderId="0" xfId="10380" applyFont="1" applyAlignment="1">
      <alignment horizontal="right" vertical="center" wrapText="1"/>
    </xf>
    <xf numFmtId="0" fontId="5" fillId="0" borderId="0" xfId="10380" applyFont="1" applyFill="1" applyBorder="1"/>
    <xf numFmtId="49" fontId="12" fillId="0" borderId="0" xfId="10380" applyNumberFormat="1" applyFont="1" applyFill="1" applyBorder="1" applyAlignment="1">
      <alignment horizontal="left" wrapText="1"/>
    </xf>
    <xf numFmtId="165" fontId="5" fillId="0" borderId="0" xfId="19171" applyNumberFormat="1" applyFill="1" applyBorder="1"/>
    <xf numFmtId="165" fontId="5" fillId="0" borderId="0" xfId="19171" applyNumberFormat="1" applyFont="1" applyFill="1" applyBorder="1"/>
    <xf numFmtId="0" fontId="0" fillId="0" borderId="0" xfId="10380" applyFont="1" applyFill="1" applyBorder="1" applyAlignment="1">
      <alignment wrapText="1"/>
    </xf>
    <xf numFmtId="0" fontId="35" fillId="0" borderId="0" xfId="10380" applyFont="1" applyAlignment="1">
      <alignment horizontal="right" vertical="center" wrapText="1"/>
    </xf>
    <xf numFmtId="0" fontId="35" fillId="0" borderId="0" xfId="10380" applyFont="1" applyFill="1" applyAlignment="1">
      <alignment horizontal="right" vertical="center"/>
    </xf>
    <xf numFmtId="3" fontId="73" fillId="0" borderId="0" xfId="10380" applyNumberFormat="1" applyFont="1" applyFill="1" applyBorder="1" applyAlignment="1">
      <alignment horizontal="right" vertical="center" wrapText="1"/>
    </xf>
    <xf numFmtId="0" fontId="0" fillId="0" borderId="0" xfId="10380" applyFont="1" applyFill="1" applyBorder="1"/>
    <xf numFmtId="0" fontId="30" fillId="0" borderId="0" xfId="10380" applyFont="1" applyFill="1" applyBorder="1"/>
    <xf numFmtId="0" fontId="36" fillId="0" borderId="0" xfId="10380" applyFont="1" applyFill="1" applyBorder="1"/>
    <xf numFmtId="0" fontId="5" fillId="0" borderId="0" xfId="10380" applyFill="1" applyAlignment="1">
      <alignment wrapText="1"/>
    </xf>
    <xf numFmtId="3" fontId="73" fillId="0" borderId="0" xfId="10380" applyNumberFormat="1" applyFont="1" applyAlignment="1">
      <alignment horizontal="right" vertical="center" wrapText="1"/>
    </xf>
    <xf numFmtId="3" fontId="5" fillId="0" borderId="0" xfId="10380" applyNumberFormat="1" applyFont="1" applyFill="1"/>
    <xf numFmtId="3" fontId="5" fillId="0" borderId="0" xfId="10380" applyNumberFormat="1"/>
    <xf numFmtId="3" fontId="73" fillId="0" borderId="0" xfId="10380" applyNumberFormat="1" applyFont="1" applyBorder="1" applyAlignment="1">
      <alignment horizontal="right" vertical="center" wrapText="1"/>
    </xf>
    <xf numFmtId="0" fontId="0" fillId="0" borderId="0" xfId="10380" applyFont="1" applyFill="1"/>
    <xf numFmtId="3" fontId="5" fillId="0" borderId="0" xfId="10380" applyNumberFormat="1" applyFill="1" applyAlignment="1">
      <alignment horizontal="right"/>
    </xf>
    <xf numFmtId="49" fontId="0" fillId="0" borderId="0" xfId="10380" applyNumberFormat="1" applyFont="1" applyFill="1" applyBorder="1" applyAlignment="1">
      <alignment horizontal="left" wrapText="1"/>
    </xf>
    <xf numFmtId="0" fontId="5" fillId="0" borderId="0" xfId="10380" applyFont="1" applyFill="1"/>
    <xf numFmtId="0" fontId="11" fillId="0" borderId="30" xfId="9274" applyBorder="1"/>
    <xf numFmtId="0" fontId="11" fillId="0" borderId="29" xfId="9274" applyBorder="1"/>
    <xf numFmtId="0" fontId="5" fillId="14" borderId="0" xfId="10383" applyFont="1" applyFill="1" applyBorder="1"/>
    <xf numFmtId="0" fontId="37" fillId="14" borderId="0" xfId="10383" applyFont="1" applyFill="1" applyBorder="1"/>
    <xf numFmtId="0" fontId="5" fillId="30" borderId="6" xfId="10400" applyFont="1" applyFill="1" applyBorder="1"/>
    <xf numFmtId="0" fontId="0" fillId="0" borderId="0" xfId="10380" applyFont="1" applyFill="1" applyAlignment="1">
      <alignment vertical="top"/>
    </xf>
    <xf numFmtId="0" fontId="5" fillId="0" borderId="0" xfId="10416"/>
    <xf numFmtId="1" fontId="5" fillId="0" borderId="0" xfId="10380" applyNumberFormat="1"/>
    <xf numFmtId="3" fontId="35" fillId="0" borderId="0" xfId="10380" applyNumberFormat="1" applyFont="1" applyBorder="1" applyAlignment="1">
      <alignment horizontal="right" vertical="center" wrapText="1"/>
    </xf>
    <xf numFmtId="0" fontId="35" fillId="0" borderId="0" xfId="10380" applyFont="1" applyFill="1" applyBorder="1" applyAlignment="1">
      <alignment horizontal="right" vertical="center" wrapText="1"/>
    </xf>
    <xf numFmtId="3" fontId="35" fillId="0" borderId="0" xfId="10380" applyNumberFormat="1" applyFont="1" applyFill="1" applyBorder="1" applyAlignment="1">
      <alignment horizontal="right" vertical="center" wrapText="1"/>
    </xf>
    <xf numFmtId="49" fontId="30" fillId="0" borderId="0" xfId="10380" applyNumberFormat="1" applyFont="1" applyFill="1" applyBorder="1" applyAlignment="1">
      <alignment horizontal="left" wrapText="1"/>
    </xf>
    <xf numFmtId="3" fontId="35" fillId="0" borderId="0" xfId="10380" applyNumberFormat="1" applyFont="1" applyAlignment="1">
      <alignment horizontal="right" vertical="center" wrapText="1"/>
    </xf>
    <xf numFmtId="3" fontId="35" fillId="0" borderId="2" xfId="10380" applyNumberFormat="1" applyFont="1" applyBorder="1" applyAlignment="1">
      <alignment horizontal="right" vertical="center" wrapText="1"/>
    </xf>
    <xf numFmtId="0" fontId="14" fillId="0" borderId="11" xfId="10416" applyFont="1" applyBorder="1"/>
    <xf numFmtId="0" fontId="14" fillId="0" borderId="10" xfId="10416" applyFont="1" applyBorder="1"/>
    <xf numFmtId="0" fontId="5" fillId="0" borderId="10" xfId="10416" applyBorder="1"/>
    <xf numFmtId="0" fontId="0" fillId="0" borderId="0" xfId="0"/>
    <xf numFmtId="0" fontId="32" fillId="0" borderId="0" xfId="10380" applyFont="1" applyAlignment="1"/>
    <xf numFmtId="0" fontId="33" fillId="0" borderId="0" xfId="10416" applyFont="1"/>
    <xf numFmtId="3" fontId="5" fillId="0" borderId="0" xfId="10416" applyNumberFormat="1" applyFont="1" applyFill="1" applyBorder="1" applyAlignment="1">
      <alignment horizontal="right"/>
    </xf>
    <xf numFmtId="3" fontId="5" fillId="0" borderId="0" xfId="10416" applyNumberFormat="1" applyFont="1" applyFill="1" applyBorder="1" applyAlignment="1">
      <alignment horizontal="center"/>
    </xf>
    <xf numFmtId="0" fontId="5" fillId="0" borderId="0" xfId="0" applyFont="1" applyFill="1" applyAlignment="1">
      <alignment horizontal="left" vertical="top"/>
    </xf>
    <xf numFmtId="3" fontId="74" fillId="0" borderId="0" xfId="10416" applyNumberFormat="1" applyFont="1" applyAlignment="1">
      <alignment horizontal="center"/>
    </xf>
    <xf numFmtId="3" fontId="5" fillId="0" borderId="0" xfId="10416" applyNumberFormat="1" applyFont="1" applyFill="1" applyAlignment="1">
      <alignment horizontal="right"/>
    </xf>
    <xf numFmtId="3" fontId="5" fillId="0" borderId="0" xfId="10416" applyNumberFormat="1" applyFont="1" applyFill="1" applyAlignment="1">
      <alignment horizontal="center"/>
    </xf>
    <xf numFmtId="3" fontId="5" fillId="0" borderId="24" xfId="10416" applyNumberFormat="1" applyFont="1" applyFill="1" applyBorder="1" applyAlignment="1">
      <alignment horizontal="right"/>
    </xf>
    <xf numFmtId="165" fontId="5" fillId="0" borderId="0" xfId="19205" applyNumberFormat="1" applyFont="1" applyFill="1" applyAlignment="1">
      <alignment horizontal="right"/>
    </xf>
    <xf numFmtId="0" fontId="5" fillId="0" borderId="0" xfId="20139"/>
    <xf numFmtId="0" fontId="5" fillId="0" borderId="24" xfId="20139" applyBorder="1"/>
    <xf numFmtId="3" fontId="5" fillId="0" borderId="0" xfId="20139" applyNumberFormat="1" applyFill="1"/>
    <xf numFmtId="3" fontId="5" fillId="0" borderId="24" xfId="20139" applyNumberFormat="1" applyFill="1" applyBorder="1"/>
    <xf numFmtId="0" fontId="5" fillId="0" borderId="0" xfId="20139" applyFill="1"/>
    <xf numFmtId="3" fontId="67" fillId="0" borderId="24" xfId="20139" applyNumberFormat="1" applyFont="1" applyFill="1" applyBorder="1"/>
    <xf numFmtId="3" fontId="67" fillId="0" borderId="0" xfId="20139" applyNumberFormat="1" applyFont="1" applyFill="1"/>
    <xf numFmtId="165" fontId="5" fillId="0" borderId="0" xfId="19205" applyNumberFormat="1" applyFont="1" applyBorder="1" applyAlignment="1">
      <alignment horizontal="right"/>
    </xf>
    <xf numFmtId="0" fontId="12" fillId="0" borderId="31" xfId="10380" applyFont="1" applyBorder="1" applyAlignment="1">
      <alignment wrapText="1"/>
    </xf>
    <xf numFmtId="0" fontId="12" fillId="0" borderId="30" xfId="10380" applyFont="1" applyBorder="1"/>
    <xf numFmtId="0" fontId="15" fillId="30" borderId="9" xfId="0" applyFont="1" applyFill="1" applyBorder="1" applyAlignment="1">
      <alignment horizontal="center" vertical="center"/>
    </xf>
    <xf numFmtId="0" fontId="15" fillId="30" borderId="10" xfId="0" applyFont="1" applyFill="1" applyBorder="1" applyAlignment="1">
      <alignment horizontal="center" vertical="center"/>
    </xf>
    <xf numFmtId="0" fontId="15" fillId="30" borderId="11" xfId="0" applyFont="1" applyFill="1" applyBorder="1" applyAlignment="1">
      <alignment horizontal="center" vertical="center"/>
    </xf>
    <xf numFmtId="0" fontId="15" fillId="13" borderId="9" xfId="0" applyFont="1" applyFill="1" applyBorder="1" applyAlignment="1">
      <alignment horizontal="center"/>
    </xf>
    <xf numFmtId="0" fontId="15" fillId="13" borderId="10" xfId="0" applyFont="1" applyFill="1" applyBorder="1" applyAlignment="1">
      <alignment horizontal="center"/>
    </xf>
    <xf numFmtId="0" fontId="0" fillId="0" borderId="0" xfId="0"/>
    <xf numFmtId="0" fontId="17" fillId="0" borderId="9" xfId="0" applyFont="1" applyFill="1" applyBorder="1" applyAlignment="1">
      <alignment horizontal="center"/>
    </xf>
    <xf numFmtId="0" fontId="0" fillId="0" borderId="10" xfId="0" applyBorder="1" applyAlignment="1"/>
    <xf numFmtId="0" fontId="0" fillId="0" borderId="11" xfId="0" applyBorder="1" applyAlignment="1"/>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32" fillId="0" borderId="0" xfId="10380" applyFont="1" applyAlignment="1"/>
    <xf numFmtId="0" fontId="32" fillId="0" borderId="0" xfId="0" applyFont="1" applyAlignment="1"/>
    <xf numFmtId="0" fontId="0" fillId="0" borderId="0" xfId="0" applyAlignment="1"/>
    <xf numFmtId="0" fontId="32" fillId="0" borderId="0" xfId="0" applyFont="1" applyBorder="1" applyAlignment="1"/>
    <xf numFmtId="0" fontId="0" fillId="0" borderId="0" xfId="0" applyBorder="1" applyAlignment="1"/>
    <xf numFmtId="0" fontId="15" fillId="0" borderId="9" xfId="10416" applyFont="1" applyBorder="1" applyAlignment="1">
      <alignment horizontal="center" vertical="center"/>
    </xf>
    <xf numFmtId="0" fontId="15" fillId="0" borderId="10" xfId="10416" applyFont="1" applyBorder="1" applyAlignment="1">
      <alignment horizontal="center" vertical="center"/>
    </xf>
    <xf numFmtId="0" fontId="14" fillId="0" borderId="16" xfId="9219" applyFont="1" applyBorder="1" applyAlignment="1">
      <alignment vertical="top" wrapText="1"/>
    </xf>
    <xf numFmtId="0" fontId="12" fillId="0" borderId="29" xfId="0" applyFont="1" applyBorder="1" applyAlignment="1">
      <alignment vertical="center" wrapText="1"/>
    </xf>
    <xf numFmtId="0" fontId="12" fillId="0" borderId="25" xfId="0" applyFont="1" applyBorder="1" applyAlignment="1">
      <alignment vertical="center" wrapText="1"/>
    </xf>
    <xf numFmtId="0" fontId="12" fillId="0" borderId="30" xfId="0" applyFont="1" applyBorder="1" applyAlignment="1">
      <alignment vertical="center" wrapText="1"/>
    </xf>
    <xf numFmtId="0" fontId="12" fillId="0" borderId="47" xfId="0" applyFont="1" applyBorder="1" applyAlignment="1">
      <alignment vertical="center" wrapText="1"/>
    </xf>
    <xf numFmtId="0" fontId="12" fillId="0" borderId="46" xfId="0" applyFont="1" applyBorder="1" applyAlignment="1">
      <alignment vertical="center" wrapText="1"/>
    </xf>
    <xf numFmtId="0" fontId="12" fillId="0" borderId="45" xfId="0" applyFont="1" applyBorder="1" applyAlignment="1">
      <alignment vertical="center" wrapText="1"/>
    </xf>
    <xf numFmtId="0" fontId="12" fillId="0" borderId="47" xfId="0" applyFont="1" applyBorder="1" applyAlignment="1">
      <alignment horizontal="left" vertical="center"/>
    </xf>
    <xf numFmtId="0" fontId="12" fillId="0" borderId="46" xfId="0" applyFont="1" applyBorder="1" applyAlignment="1">
      <alignment horizontal="left" vertical="center"/>
    </xf>
    <xf numFmtId="0" fontId="12" fillId="0" borderId="45" xfId="0" applyFont="1" applyBorder="1" applyAlignment="1">
      <alignment horizontal="left" vertical="center"/>
    </xf>
    <xf numFmtId="0" fontId="5" fillId="0" borderId="0" xfId="0" applyFont="1" applyAlignment="1">
      <alignment horizontal="left" vertical="top" wrapText="1"/>
    </xf>
    <xf numFmtId="0" fontId="32" fillId="0" borderId="0" xfId="0" applyFont="1" applyAlignment="1">
      <alignment horizontal="left" vertical="top" wrapText="1"/>
    </xf>
    <xf numFmtId="0" fontId="32" fillId="0" borderId="25" xfId="0" applyFont="1" applyBorder="1" applyAlignment="1">
      <alignment horizontal="left" vertical="top" wrapText="1"/>
    </xf>
    <xf numFmtId="0" fontId="15" fillId="0" borderId="9" xfId="10380" applyFont="1" applyBorder="1" applyAlignment="1">
      <alignment horizontal="center" vertical="center" wrapText="1"/>
    </xf>
    <xf numFmtId="0" fontId="15" fillId="0" borderId="10" xfId="10380" applyFont="1" applyBorder="1" applyAlignment="1">
      <alignment horizontal="center" vertical="center" wrapText="1"/>
    </xf>
    <xf numFmtId="0" fontId="43" fillId="0" borderId="0" xfId="10403" applyFont="1" applyBorder="1" applyAlignment="1">
      <alignment vertical="center" wrapText="1"/>
    </xf>
    <xf numFmtId="0" fontId="32" fillId="0" borderId="0" xfId="10381" applyFont="1" applyBorder="1" applyAlignment="1"/>
    <xf numFmtId="0" fontId="5" fillId="0" borderId="0" xfId="10381" applyBorder="1" applyAlignment="1"/>
    <xf numFmtId="0" fontId="17" fillId="0" borderId="0" xfId="10380" applyFont="1" applyAlignment="1">
      <alignment wrapText="1"/>
    </xf>
    <xf numFmtId="0" fontId="27" fillId="0" borderId="0" xfId="10404" applyAlignment="1">
      <alignment wrapText="1"/>
    </xf>
    <xf numFmtId="0" fontId="27" fillId="0" borderId="25" xfId="10404" applyBorder="1" applyAlignment="1">
      <alignment wrapText="1"/>
    </xf>
  </cellXfs>
  <cellStyles count="20486">
    <cellStyle name="1000-sep (2 dec) 2" xfId="1"/>
    <cellStyle name="20 % - Markeringsfarve1" xfId="2" builtinId="30" customBuiltin="1"/>
    <cellStyle name="20 % - Markeringsfarve1 10" xfId="3"/>
    <cellStyle name="20 % - Markeringsfarve1 11" xfId="4"/>
    <cellStyle name="20 % - Markeringsfarve1 11 2" xfId="5"/>
    <cellStyle name="20 % - Markeringsfarve1 11 2 2" xfId="10418"/>
    <cellStyle name="20 % - Markeringsfarve1 11 3" xfId="10417"/>
    <cellStyle name="20 % - Markeringsfarve1 12" xfId="6"/>
    <cellStyle name="20 % - Markeringsfarve1 12 2" xfId="10419"/>
    <cellStyle name="20 % - Markeringsfarve1 13" xfId="7"/>
    <cellStyle name="20 % - Markeringsfarve1 13 2" xfId="10420"/>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9" xfId="13"/>
    <cellStyle name="20 % - Markeringsfarve1 19 2" xfId="10422"/>
    <cellStyle name="20 % - Markeringsfarve1 2" xfId="14"/>
    <cellStyle name="20 % - Markeringsfarve1 2 10" xfId="15"/>
    <cellStyle name="20 % - Markeringsfarve1 2 10 2" xfId="10423"/>
    <cellStyle name="20 % - Markeringsfarve1 2 11" xfId="16"/>
    <cellStyle name="20 % - Markeringsfarve1 2 11 2" xfId="10424"/>
    <cellStyle name="20 % - Markeringsfarve1 2 12" xfId="17"/>
    <cellStyle name="20 % - Markeringsfarve1 2 12 2" xfId="10425"/>
    <cellStyle name="20 % - Markeringsfarve1 2 13" xfId="18"/>
    <cellStyle name="20 % - Markeringsfarve1 2 13 2" xfId="10426"/>
    <cellStyle name="20 % - Markeringsfarve1 2 14" xfId="19"/>
    <cellStyle name="20 % - Markeringsfarve1 2 14 2" xfId="10427"/>
    <cellStyle name="20 % - Markeringsfarve1 2 15" xfId="20"/>
    <cellStyle name="20 % - Markeringsfarve1 2 15 2" xfId="10428"/>
    <cellStyle name="20 % - Markeringsfarve1 2 16" xfId="21"/>
    <cellStyle name="20 % - Markeringsfarve1 2 17" xfId="22"/>
    <cellStyle name="20 % - Markeringsfarve1 2 17 2" xfId="10429"/>
    <cellStyle name="20 % - Markeringsfarve1 2 2" xfId="23"/>
    <cellStyle name="20 % - Markeringsfarve1 2 2 10" xfId="24"/>
    <cellStyle name="20 % - Markeringsfarve1 2 2 10 2" xfId="10431"/>
    <cellStyle name="20 % - Markeringsfarve1 2 2 11" xfId="25"/>
    <cellStyle name="20 % - Markeringsfarve1 2 2 11 2" xfId="10432"/>
    <cellStyle name="20 % - Markeringsfarve1 2 2 12" xfId="26"/>
    <cellStyle name="20 % - Markeringsfarve1 2 2 12 2" xfId="10433"/>
    <cellStyle name="20 % - Markeringsfarve1 2 2 13" xfId="27"/>
    <cellStyle name="20 % - Markeringsfarve1 2 2 13 2" xfId="10434"/>
    <cellStyle name="20 % - Markeringsfarve1 2 2 14" xfId="28"/>
    <cellStyle name="20 % - Markeringsfarve1 2 2 15" xfId="10430"/>
    <cellStyle name="20 % - Markeringsfarve1 2 2 2" xfId="29"/>
    <cellStyle name="20 % - Markeringsfarve1 2 2 2 10" xfId="30"/>
    <cellStyle name="20 % - Markeringsfarve1 2 2 2 10 2" xfId="10436"/>
    <cellStyle name="20 % - Markeringsfarve1 2 2 2 11" xfId="31"/>
    <cellStyle name="20 % - Markeringsfarve1 2 2 2 11 2" xfId="10437"/>
    <cellStyle name="20 % - Markeringsfarve1 2 2 2 12" xfId="32"/>
    <cellStyle name="20 % - Markeringsfarve1 2 2 2 12 2" xfId="10438"/>
    <cellStyle name="20 % - Markeringsfarve1 2 2 2 13" xfId="10435"/>
    <cellStyle name="20 % - Markeringsfarve1 2 2 2 2" xfId="33"/>
    <cellStyle name="20 % - Markeringsfarve1 2 2 2 2 10" xfId="34"/>
    <cellStyle name="20 % - Markeringsfarve1 2 2 2 2 10 2" xfId="10440"/>
    <cellStyle name="20 % - Markeringsfarve1 2 2 2 2 11" xfId="35"/>
    <cellStyle name="20 % - Markeringsfarve1 2 2 2 2 11 2" xfId="10441"/>
    <cellStyle name="20 % - Markeringsfarve1 2 2 2 2 12" xfId="10439"/>
    <cellStyle name="20 % - Markeringsfarve1 2 2 2 2 2" xfId="36"/>
    <cellStyle name="20 % - Markeringsfarve1 2 2 2 2 2 10" xfId="37"/>
    <cellStyle name="20 % - Markeringsfarve1 2 2 2 2 2 10 2" xfId="10443"/>
    <cellStyle name="20 % - Markeringsfarve1 2 2 2 2 2 11" xfId="10442"/>
    <cellStyle name="20 % - Markeringsfarve1 2 2 2 2 2 2" xfId="38"/>
    <cellStyle name="20 % - Markeringsfarve1 2 2 2 2 2 2 2" xfId="39"/>
    <cellStyle name="20 % - Markeringsfarve1 2 2 2 2 2 2 2 2" xfId="10445"/>
    <cellStyle name="20 % - Markeringsfarve1 2 2 2 2 2 2 3" xfId="40"/>
    <cellStyle name="20 % - Markeringsfarve1 2 2 2 2 2 2 3 2" xfId="10446"/>
    <cellStyle name="20 % - Markeringsfarve1 2 2 2 2 2 2 4" xfId="41"/>
    <cellStyle name="20 % - Markeringsfarve1 2 2 2 2 2 2 4 2" xfId="10447"/>
    <cellStyle name="20 % - Markeringsfarve1 2 2 2 2 2 2 5" xfId="42"/>
    <cellStyle name="20 % - Markeringsfarve1 2 2 2 2 2 2 5 2" xfId="10448"/>
    <cellStyle name="20 % - Markeringsfarve1 2 2 2 2 2 2 6" xfId="43"/>
    <cellStyle name="20 % - Markeringsfarve1 2 2 2 2 2 2 6 2" xfId="10449"/>
    <cellStyle name="20 % - Markeringsfarve1 2 2 2 2 2 2 7" xfId="10444"/>
    <cellStyle name="20 % - Markeringsfarve1 2 2 2 2 2 3" xfId="44"/>
    <cellStyle name="20 % - Markeringsfarve1 2 2 2 2 2 3 2" xfId="45"/>
    <cellStyle name="20 % - Markeringsfarve1 2 2 2 2 2 3 2 2" xfId="10451"/>
    <cellStyle name="20 % - Markeringsfarve1 2 2 2 2 2 3 3" xfId="46"/>
    <cellStyle name="20 % - Markeringsfarve1 2 2 2 2 2 3 3 2" xfId="10452"/>
    <cellStyle name="20 % - Markeringsfarve1 2 2 2 2 2 3 4" xfId="47"/>
    <cellStyle name="20 % - Markeringsfarve1 2 2 2 2 2 3 4 2" xfId="10453"/>
    <cellStyle name="20 % - Markeringsfarve1 2 2 2 2 2 3 5" xfId="48"/>
    <cellStyle name="20 % - Markeringsfarve1 2 2 2 2 2 3 5 2" xfId="10454"/>
    <cellStyle name="20 % - Markeringsfarve1 2 2 2 2 2 3 6" xfId="49"/>
    <cellStyle name="20 % - Markeringsfarve1 2 2 2 2 2 3 6 2" xfId="10455"/>
    <cellStyle name="20 % - Markeringsfarve1 2 2 2 2 2 3 7" xfId="10450"/>
    <cellStyle name="20 % - Markeringsfarve1 2 2 2 2 2 4" xfId="50"/>
    <cellStyle name="20 % - Markeringsfarve1 2 2 2 2 2 4 2" xfId="51"/>
    <cellStyle name="20 % - Markeringsfarve1 2 2 2 2 2 4 2 2" xfId="10457"/>
    <cellStyle name="20 % - Markeringsfarve1 2 2 2 2 2 4 3" xfId="52"/>
    <cellStyle name="20 % - Markeringsfarve1 2 2 2 2 2 4 3 2" xfId="10458"/>
    <cellStyle name="20 % - Markeringsfarve1 2 2 2 2 2 4 4" xfId="53"/>
    <cellStyle name="20 % - Markeringsfarve1 2 2 2 2 2 4 4 2" xfId="10459"/>
    <cellStyle name="20 % - Markeringsfarve1 2 2 2 2 2 4 5" xfId="54"/>
    <cellStyle name="20 % - Markeringsfarve1 2 2 2 2 2 4 5 2" xfId="10460"/>
    <cellStyle name="20 % - Markeringsfarve1 2 2 2 2 2 4 6" xfId="55"/>
    <cellStyle name="20 % - Markeringsfarve1 2 2 2 2 2 4 6 2" xfId="10461"/>
    <cellStyle name="20 % - Markeringsfarve1 2 2 2 2 2 4 7" xfId="10456"/>
    <cellStyle name="20 % - Markeringsfarve1 2 2 2 2 2 5" xfId="56"/>
    <cellStyle name="20 % - Markeringsfarve1 2 2 2 2 2 5 2" xfId="57"/>
    <cellStyle name="20 % - Markeringsfarve1 2 2 2 2 2 5 2 2" xfId="10463"/>
    <cellStyle name="20 % - Markeringsfarve1 2 2 2 2 2 5 3" xfId="58"/>
    <cellStyle name="20 % - Markeringsfarve1 2 2 2 2 2 5 3 2" xfId="10464"/>
    <cellStyle name="20 % - Markeringsfarve1 2 2 2 2 2 5 4" xfId="59"/>
    <cellStyle name="20 % - Markeringsfarve1 2 2 2 2 2 5 4 2" xfId="10465"/>
    <cellStyle name="20 % - Markeringsfarve1 2 2 2 2 2 5 5" xfId="60"/>
    <cellStyle name="20 % - Markeringsfarve1 2 2 2 2 2 5 5 2" xfId="10466"/>
    <cellStyle name="20 % - Markeringsfarve1 2 2 2 2 2 5 6" xfId="61"/>
    <cellStyle name="20 % - Markeringsfarve1 2 2 2 2 2 5 6 2" xfId="10467"/>
    <cellStyle name="20 % - Markeringsfarve1 2 2 2 2 2 5 7" xfId="10462"/>
    <cellStyle name="20 % - Markeringsfarve1 2 2 2 2 2 6" xfId="62"/>
    <cellStyle name="20 % - Markeringsfarve1 2 2 2 2 2 6 2" xfId="10468"/>
    <cellStyle name="20 % - Markeringsfarve1 2 2 2 2 2 7" xfId="63"/>
    <cellStyle name="20 % - Markeringsfarve1 2 2 2 2 2 7 2" xfId="10469"/>
    <cellStyle name="20 % - Markeringsfarve1 2 2 2 2 2 8" xfId="64"/>
    <cellStyle name="20 % - Markeringsfarve1 2 2 2 2 2 8 2" xfId="10470"/>
    <cellStyle name="20 % - Markeringsfarve1 2 2 2 2 2 9" xfId="65"/>
    <cellStyle name="20 % - Markeringsfarve1 2 2 2 2 2 9 2" xfId="10471"/>
    <cellStyle name="20 % - Markeringsfarve1 2 2 2 2 3" xfId="66"/>
    <cellStyle name="20 % - Markeringsfarve1 2 2 2 2 3 2" xfId="67"/>
    <cellStyle name="20 % - Markeringsfarve1 2 2 2 2 3 2 2" xfId="10473"/>
    <cellStyle name="20 % - Markeringsfarve1 2 2 2 2 3 3" xfId="68"/>
    <cellStyle name="20 % - Markeringsfarve1 2 2 2 2 3 3 2" xfId="10474"/>
    <cellStyle name="20 % - Markeringsfarve1 2 2 2 2 3 4" xfId="69"/>
    <cellStyle name="20 % - Markeringsfarve1 2 2 2 2 3 4 2" xfId="10475"/>
    <cellStyle name="20 % - Markeringsfarve1 2 2 2 2 3 5" xfId="70"/>
    <cellStyle name="20 % - Markeringsfarve1 2 2 2 2 3 5 2" xfId="10476"/>
    <cellStyle name="20 % - Markeringsfarve1 2 2 2 2 3 6" xfId="71"/>
    <cellStyle name="20 % - Markeringsfarve1 2 2 2 2 3 6 2" xfId="10477"/>
    <cellStyle name="20 % - Markeringsfarve1 2 2 2 2 3 7" xfId="10472"/>
    <cellStyle name="20 % - Markeringsfarve1 2 2 2 2 4" xfId="72"/>
    <cellStyle name="20 % - Markeringsfarve1 2 2 2 2 4 2" xfId="73"/>
    <cellStyle name="20 % - Markeringsfarve1 2 2 2 2 4 2 2" xfId="10479"/>
    <cellStyle name="20 % - Markeringsfarve1 2 2 2 2 4 3" xfId="74"/>
    <cellStyle name="20 % - Markeringsfarve1 2 2 2 2 4 3 2" xfId="10480"/>
    <cellStyle name="20 % - Markeringsfarve1 2 2 2 2 4 4" xfId="75"/>
    <cellStyle name="20 % - Markeringsfarve1 2 2 2 2 4 4 2" xfId="10481"/>
    <cellStyle name="20 % - Markeringsfarve1 2 2 2 2 4 5" xfId="76"/>
    <cellStyle name="20 % - Markeringsfarve1 2 2 2 2 4 5 2" xfId="10482"/>
    <cellStyle name="20 % - Markeringsfarve1 2 2 2 2 4 6" xfId="77"/>
    <cellStyle name="20 % - Markeringsfarve1 2 2 2 2 4 6 2" xfId="10483"/>
    <cellStyle name="20 % - Markeringsfarve1 2 2 2 2 4 7" xfId="10478"/>
    <cellStyle name="20 % - Markeringsfarve1 2 2 2 2 5" xfId="78"/>
    <cellStyle name="20 % - Markeringsfarve1 2 2 2 2 5 2" xfId="79"/>
    <cellStyle name="20 % - Markeringsfarve1 2 2 2 2 5 2 2" xfId="10485"/>
    <cellStyle name="20 % - Markeringsfarve1 2 2 2 2 5 3" xfId="80"/>
    <cellStyle name="20 % - Markeringsfarve1 2 2 2 2 5 3 2" xfId="10486"/>
    <cellStyle name="20 % - Markeringsfarve1 2 2 2 2 5 4" xfId="81"/>
    <cellStyle name="20 % - Markeringsfarve1 2 2 2 2 5 4 2" xfId="10487"/>
    <cellStyle name="20 % - Markeringsfarve1 2 2 2 2 5 5" xfId="82"/>
    <cellStyle name="20 % - Markeringsfarve1 2 2 2 2 5 5 2" xfId="10488"/>
    <cellStyle name="20 % - Markeringsfarve1 2 2 2 2 5 6" xfId="83"/>
    <cellStyle name="20 % - Markeringsfarve1 2 2 2 2 5 6 2" xfId="10489"/>
    <cellStyle name="20 % - Markeringsfarve1 2 2 2 2 5 7" xfId="10484"/>
    <cellStyle name="20 % - Markeringsfarve1 2 2 2 2 6" xfId="84"/>
    <cellStyle name="20 % - Markeringsfarve1 2 2 2 2 6 2" xfId="85"/>
    <cellStyle name="20 % - Markeringsfarve1 2 2 2 2 6 2 2" xfId="10491"/>
    <cellStyle name="20 % - Markeringsfarve1 2 2 2 2 6 3" xfId="86"/>
    <cellStyle name="20 % - Markeringsfarve1 2 2 2 2 6 3 2" xfId="10492"/>
    <cellStyle name="20 % - Markeringsfarve1 2 2 2 2 6 4" xfId="87"/>
    <cellStyle name="20 % - Markeringsfarve1 2 2 2 2 6 4 2" xfId="10493"/>
    <cellStyle name="20 % - Markeringsfarve1 2 2 2 2 6 5" xfId="88"/>
    <cellStyle name="20 % - Markeringsfarve1 2 2 2 2 6 5 2" xfId="10494"/>
    <cellStyle name="20 % - Markeringsfarve1 2 2 2 2 6 6" xfId="89"/>
    <cellStyle name="20 % - Markeringsfarve1 2 2 2 2 6 6 2" xfId="10495"/>
    <cellStyle name="20 % - Markeringsfarve1 2 2 2 2 6 7" xfId="10490"/>
    <cellStyle name="20 % - Markeringsfarve1 2 2 2 2 7" xfId="90"/>
    <cellStyle name="20 % - Markeringsfarve1 2 2 2 2 7 2" xfId="10496"/>
    <cellStyle name="20 % - Markeringsfarve1 2 2 2 2 8" xfId="91"/>
    <cellStyle name="20 % - Markeringsfarve1 2 2 2 2 8 2" xfId="10497"/>
    <cellStyle name="20 % - Markeringsfarve1 2 2 2 2 9" xfId="92"/>
    <cellStyle name="20 % - Markeringsfarve1 2 2 2 2 9 2" xfId="10498"/>
    <cellStyle name="20 % - Markeringsfarve1 2 2 2 3" xfId="93"/>
    <cellStyle name="20 % - Markeringsfarve1 2 2 2 3 10" xfId="94"/>
    <cellStyle name="20 % - Markeringsfarve1 2 2 2 3 10 2" xfId="10500"/>
    <cellStyle name="20 % - Markeringsfarve1 2 2 2 3 11" xfId="10499"/>
    <cellStyle name="20 % - Markeringsfarve1 2 2 2 3 2" xfId="95"/>
    <cellStyle name="20 % - Markeringsfarve1 2 2 2 3 2 2" xfId="96"/>
    <cellStyle name="20 % - Markeringsfarve1 2 2 2 3 2 2 2" xfId="10502"/>
    <cellStyle name="20 % - Markeringsfarve1 2 2 2 3 2 3" xfId="97"/>
    <cellStyle name="20 % - Markeringsfarve1 2 2 2 3 2 3 2" xfId="10503"/>
    <cellStyle name="20 % - Markeringsfarve1 2 2 2 3 2 4" xfId="98"/>
    <cellStyle name="20 % - Markeringsfarve1 2 2 2 3 2 4 2" xfId="10504"/>
    <cellStyle name="20 % - Markeringsfarve1 2 2 2 3 2 5" xfId="99"/>
    <cellStyle name="20 % - Markeringsfarve1 2 2 2 3 2 5 2" xfId="10505"/>
    <cellStyle name="20 % - Markeringsfarve1 2 2 2 3 2 6" xfId="100"/>
    <cellStyle name="20 % - Markeringsfarve1 2 2 2 3 2 6 2" xfId="10506"/>
    <cellStyle name="20 % - Markeringsfarve1 2 2 2 3 2 7" xfId="10501"/>
    <cellStyle name="20 % - Markeringsfarve1 2 2 2 3 3" xfId="101"/>
    <cellStyle name="20 % - Markeringsfarve1 2 2 2 3 3 2" xfId="102"/>
    <cellStyle name="20 % - Markeringsfarve1 2 2 2 3 3 2 2" xfId="10508"/>
    <cellStyle name="20 % - Markeringsfarve1 2 2 2 3 3 3" xfId="103"/>
    <cellStyle name="20 % - Markeringsfarve1 2 2 2 3 3 3 2" xfId="10509"/>
    <cellStyle name="20 % - Markeringsfarve1 2 2 2 3 3 4" xfId="104"/>
    <cellStyle name="20 % - Markeringsfarve1 2 2 2 3 3 4 2" xfId="10510"/>
    <cellStyle name="20 % - Markeringsfarve1 2 2 2 3 3 5" xfId="105"/>
    <cellStyle name="20 % - Markeringsfarve1 2 2 2 3 3 5 2" xfId="10511"/>
    <cellStyle name="20 % - Markeringsfarve1 2 2 2 3 3 6" xfId="106"/>
    <cellStyle name="20 % - Markeringsfarve1 2 2 2 3 3 6 2" xfId="10512"/>
    <cellStyle name="20 % - Markeringsfarve1 2 2 2 3 3 7" xfId="10507"/>
    <cellStyle name="20 % - Markeringsfarve1 2 2 2 3 4" xfId="107"/>
    <cellStyle name="20 % - Markeringsfarve1 2 2 2 3 4 2" xfId="108"/>
    <cellStyle name="20 % - Markeringsfarve1 2 2 2 3 4 2 2" xfId="10514"/>
    <cellStyle name="20 % - Markeringsfarve1 2 2 2 3 4 3" xfId="109"/>
    <cellStyle name="20 % - Markeringsfarve1 2 2 2 3 4 3 2" xfId="10515"/>
    <cellStyle name="20 % - Markeringsfarve1 2 2 2 3 4 4" xfId="110"/>
    <cellStyle name="20 % - Markeringsfarve1 2 2 2 3 4 4 2" xfId="10516"/>
    <cellStyle name="20 % - Markeringsfarve1 2 2 2 3 4 5" xfId="111"/>
    <cellStyle name="20 % - Markeringsfarve1 2 2 2 3 4 5 2" xfId="10517"/>
    <cellStyle name="20 % - Markeringsfarve1 2 2 2 3 4 6" xfId="112"/>
    <cellStyle name="20 % - Markeringsfarve1 2 2 2 3 4 6 2" xfId="10518"/>
    <cellStyle name="20 % - Markeringsfarve1 2 2 2 3 4 7" xfId="10513"/>
    <cellStyle name="20 % - Markeringsfarve1 2 2 2 3 5" xfId="113"/>
    <cellStyle name="20 % - Markeringsfarve1 2 2 2 3 5 2" xfId="114"/>
    <cellStyle name="20 % - Markeringsfarve1 2 2 2 3 5 2 2" xfId="10520"/>
    <cellStyle name="20 % - Markeringsfarve1 2 2 2 3 5 3" xfId="115"/>
    <cellStyle name="20 % - Markeringsfarve1 2 2 2 3 5 3 2" xfId="10521"/>
    <cellStyle name="20 % - Markeringsfarve1 2 2 2 3 5 4" xfId="116"/>
    <cellStyle name="20 % - Markeringsfarve1 2 2 2 3 5 4 2" xfId="10522"/>
    <cellStyle name="20 % - Markeringsfarve1 2 2 2 3 5 5" xfId="117"/>
    <cellStyle name="20 % - Markeringsfarve1 2 2 2 3 5 5 2" xfId="10523"/>
    <cellStyle name="20 % - Markeringsfarve1 2 2 2 3 5 6" xfId="118"/>
    <cellStyle name="20 % - Markeringsfarve1 2 2 2 3 5 6 2" xfId="10524"/>
    <cellStyle name="20 % - Markeringsfarve1 2 2 2 3 5 7" xfId="10519"/>
    <cellStyle name="20 % - Markeringsfarve1 2 2 2 3 6" xfId="119"/>
    <cellStyle name="20 % - Markeringsfarve1 2 2 2 3 6 2" xfId="10525"/>
    <cellStyle name="20 % - Markeringsfarve1 2 2 2 3 7" xfId="120"/>
    <cellStyle name="20 % - Markeringsfarve1 2 2 2 3 7 2" xfId="10526"/>
    <cellStyle name="20 % - Markeringsfarve1 2 2 2 3 8" xfId="121"/>
    <cellStyle name="20 % - Markeringsfarve1 2 2 2 3 8 2" xfId="10527"/>
    <cellStyle name="20 % - Markeringsfarve1 2 2 2 3 9" xfId="122"/>
    <cellStyle name="20 % - Markeringsfarve1 2 2 2 3 9 2" xfId="10528"/>
    <cellStyle name="20 % - Markeringsfarve1 2 2 2 4" xfId="123"/>
    <cellStyle name="20 % - Markeringsfarve1 2 2 2 4 2" xfId="124"/>
    <cellStyle name="20 % - Markeringsfarve1 2 2 2 4 2 2" xfId="10530"/>
    <cellStyle name="20 % - Markeringsfarve1 2 2 2 4 3" xfId="125"/>
    <cellStyle name="20 % - Markeringsfarve1 2 2 2 4 3 2" xfId="10531"/>
    <cellStyle name="20 % - Markeringsfarve1 2 2 2 4 4" xfId="126"/>
    <cellStyle name="20 % - Markeringsfarve1 2 2 2 4 4 2" xfId="10532"/>
    <cellStyle name="20 % - Markeringsfarve1 2 2 2 4 5" xfId="127"/>
    <cellStyle name="20 % - Markeringsfarve1 2 2 2 4 5 2" xfId="10533"/>
    <cellStyle name="20 % - Markeringsfarve1 2 2 2 4 6" xfId="128"/>
    <cellStyle name="20 % - Markeringsfarve1 2 2 2 4 6 2" xfId="10534"/>
    <cellStyle name="20 % - Markeringsfarve1 2 2 2 4 7" xfId="10529"/>
    <cellStyle name="20 % - Markeringsfarve1 2 2 2 5" xfId="129"/>
    <cellStyle name="20 % - Markeringsfarve1 2 2 2 5 2" xfId="130"/>
    <cellStyle name="20 % - Markeringsfarve1 2 2 2 5 2 2" xfId="10536"/>
    <cellStyle name="20 % - Markeringsfarve1 2 2 2 5 3" xfId="131"/>
    <cellStyle name="20 % - Markeringsfarve1 2 2 2 5 3 2" xfId="10537"/>
    <cellStyle name="20 % - Markeringsfarve1 2 2 2 5 4" xfId="132"/>
    <cellStyle name="20 % - Markeringsfarve1 2 2 2 5 4 2" xfId="10538"/>
    <cellStyle name="20 % - Markeringsfarve1 2 2 2 5 5" xfId="133"/>
    <cellStyle name="20 % - Markeringsfarve1 2 2 2 5 5 2" xfId="10539"/>
    <cellStyle name="20 % - Markeringsfarve1 2 2 2 5 6" xfId="134"/>
    <cellStyle name="20 % - Markeringsfarve1 2 2 2 5 6 2" xfId="10540"/>
    <cellStyle name="20 % - Markeringsfarve1 2 2 2 5 7" xfId="10535"/>
    <cellStyle name="20 % - Markeringsfarve1 2 2 2 6" xfId="135"/>
    <cellStyle name="20 % - Markeringsfarve1 2 2 2 6 2" xfId="136"/>
    <cellStyle name="20 % - Markeringsfarve1 2 2 2 6 2 2" xfId="10542"/>
    <cellStyle name="20 % - Markeringsfarve1 2 2 2 6 3" xfId="137"/>
    <cellStyle name="20 % - Markeringsfarve1 2 2 2 6 3 2" xfId="10543"/>
    <cellStyle name="20 % - Markeringsfarve1 2 2 2 6 4" xfId="138"/>
    <cellStyle name="20 % - Markeringsfarve1 2 2 2 6 4 2" xfId="10544"/>
    <cellStyle name="20 % - Markeringsfarve1 2 2 2 6 5" xfId="139"/>
    <cellStyle name="20 % - Markeringsfarve1 2 2 2 6 5 2" xfId="10545"/>
    <cellStyle name="20 % - Markeringsfarve1 2 2 2 6 6" xfId="140"/>
    <cellStyle name="20 % - Markeringsfarve1 2 2 2 6 6 2" xfId="10546"/>
    <cellStyle name="20 % - Markeringsfarve1 2 2 2 6 7" xfId="10541"/>
    <cellStyle name="20 % - Markeringsfarve1 2 2 2 7" xfId="141"/>
    <cellStyle name="20 % - Markeringsfarve1 2 2 2 7 2" xfId="142"/>
    <cellStyle name="20 % - Markeringsfarve1 2 2 2 7 2 2" xfId="10548"/>
    <cellStyle name="20 % - Markeringsfarve1 2 2 2 7 3" xfId="143"/>
    <cellStyle name="20 % - Markeringsfarve1 2 2 2 7 3 2" xfId="10549"/>
    <cellStyle name="20 % - Markeringsfarve1 2 2 2 7 4" xfId="144"/>
    <cellStyle name="20 % - Markeringsfarve1 2 2 2 7 4 2" xfId="10550"/>
    <cellStyle name="20 % - Markeringsfarve1 2 2 2 7 5" xfId="145"/>
    <cellStyle name="20 % - Markeringsfarve1 2 2 2 7 5 2" xfId="10551"/>
    <cellStyle name="20 % - Markeringsfarve1 2 2 2 7 6" xfId="146"/>
    <cellStyle name="20 % - Markeringsfarve1 2 2 2 7 6 2" xfId="10552"/>
    <cellStyle name="20 % - Markeringsfarve1 2 2 2 7 7" xfId="10547"/>
    <cellStyle name="20 % - Markeringsfarve1 2 2 2 8" xfId="147"/>
    <cellStyle name="20 % - Markeringsfarve1 2 2 2 8 2" xfId="10553"/>
    <cellStyle name="20 % - Markeringsfarve1 2 2 2 9" xfId="148"/>
    <cellStyle name="20 % - Markeringsfarve1 2 2 2 9 2" xfId="10554"/>
    <cellStyle name="20 % - Markeringsfarve1 2 2 3" xfId="149"/>
    <cellStyle name="20 % - Markeringsfarve1 2 2 3 10" xfId="150"/>
    <cellStyle name="20 % - Markeringsfarve1 2 2 3 10 2" xfId="10556"/>
    <cellStyle name="20 % - Markeringsfarve1 2 2 3 11" xfId="151"/>
    <cellStyle name="20 % - Markeringsfarve1 2 2 3 11 2" xfId="10557"/>
    <cellStyle name="20 % - Markeringsfarve1 2 2 3 12" xfId="10555"/>
    <cellStyle name="20 % - Markeringsfarve1 2 2 3 2" xfId="152"/>
    <cellStyle name="20 % - Markeringsfarve1 2 2 3 2 10" xfId="153"/>
    <cellStyle name="20 % - Markeringsfarve1 2 2 3 2 10 2" xfId="10559"/>
    <cellStyle name="20 % - Markeringsfarve1 2 2 3 2 11" xfId="10558"/>
    <cellStyle name="20 % - Markeringsfarve1 2 2 3 2 2" xfId="154"/>
    <cellStyle name="20 % - Markeringsfarve1 2 2 3 2 2 10" xfId="10560"/>
    <cellStyle name="20 % - Markeringsfarve1 2 2 3 2 2 2" xfId="155"/>
    <cellStyle name="20 % - Markeringsfarve1 2 2 3 2 2 2 2" xfId="156"/>
    <cellStyle name="20 % - Markeringsfarve1 2 2 3 2 2 2 2 2" xfId="10562"/>
    <cellStyle name="20 % - Markeringsfarve1 2 2 3 2 2 2 3" xfId="157"/>
    <cellStyle name="20 % - Markeringsfarve1 2 2 3 2 2 2 3 2" xfId="10563"/>
    <cellStyle name="20 % - Markeringsfarve1 2 2 3 2 2 2 4" xfId="158"/>
    <cellStyle name="20 % - Markeringsfarve1 2 2 3 2 2 2 4 2" xfId="10564"/>
    <cellStyle name="20 % - Markeringsfarve1 2 2 3 2 2 2 5" xfId="159"/>
    <cellStyle name="20 % - Markeringsfarve1 2 2 3 2 2 2 5 2" xfId="10565"/>
    <cellStyle name="20 % - Markeringsfarve1 2 2 3 2 2 2 6" xfId="160"/>
    <cellStyle name="20 % - Markeringsfarve1 2 2 3 2 2 2 6 2" xfId="10566"/>
    <cellStyle name="20 % - Markeringsfarve1 2 2 3 2 2 2 7" xfId="10561"/>
    <cellStyle name="20 % - Markeringsfarve1 2 2 3 2 2 3" xfId="161"/>
    <cellStyle name="20 % - Markeringsfarve1 2 2 3 2 2 3 2" xfId="162"/>
    <cellStyle name="20 % - Markeringsfarve1 2 2 3 2 2 3 2 2" xfId="10568"/>
    <cellStyle name="20 % - Markeringsfarve1 2 2 3 2 2 3 3" xfId="163"/>
    <cellStyle name="20 % - Markeringsfarve1 2 2 3 2 2 3 3 2" xfId="10569"/>
    <cellStyle name="20 % - Markeringsfarve1 2 2 3 2 2 3 4" xfId="164"/>
    <cellStyle name="20 % - Markeringsfarve1 2 2 3 2 2 3 4 2" xfId="10570"/>
    <cellStyle name="20 % - Markeringsfarve1 2 2 3 2 2 3 5" xfId="165"/>
    <cellStyle name="20 % - Markeringsfarve1 2 2 3 2 2 3 5 2" xfId="10571"/>
    <cellStyle name="20 % - Markeringsfarve1 2 2 3 2 2 3 6" xfId="166"/>
    <cellStyle name="20 % - Markeringsfarve1 2 2 3 2 2 3 6 2" xfId="10572"/>
    <cellStyle name="20 % - Markeringsfarve1 2 2 3 2 2 3 7" xfId="10567"/>
    <cellStyle name="20 % - Markeringsfarve1 2 2 3 2 2 4" xfId="167"/>
    <cellStyle name="20 % - Markeringsfarve1 2 2 3 2 2 4 2" xfId="168"/>
    <cellStyle name="20 % - Markeringsfarve1 2 2 3 2 2 4 2 2" xfId="10574"/>
    <cellStyle name="20 % - Markeringsfarve1 2 2 3 2 2 4 3" xfId="169"/>
    <cellStyle name="20 % - Markeringsfarve1 2 2 3 2 2 4 3 2" xfId="10575"/>
    <cellStyle name="20 % - Markeringsfarve1 2 2 3 2 2 4 4" xfId="170"/>
    <cellStyle name="20 % - Markeringsfarve1 2 2 3 2 2 4 4 2" xfId="10576"/>
    <cellStyle name="20 % - Markeringsfarve1 2 2 3 2 2 4 5" xfId="171"/>
    <cellStyle name="20 % - Markeringsfarve1 2 2 3 2 2 4 5 2" xfId="10577"/>
    <cellStyle name="20 % - Markeringsfarve1 2 2 3 2 2 4 6" xfId="172"/>
    <cellStyle name="20 % - Markeringsfarve1 2 2 3 2 2 4 6 2" xfId="10578"/>
    <cellStyle name="20 % - Markeringsfarve1 2 2 3 2 2 4 7" xfId="10573"/>
    <cellStyle name="20 % - Markeringsfarve1 2 2 3 2 2 5" xfId="173"/>
    <cellStyle name="20 % - Markeringsfarve1 2 2 3 2 2 5 2" xfId="10579"/>
    <cellStyle name="20 % - Markeringsfarve1 2 2 3 2 2 6" xfId="174"/>
    <cellStyle name="20 % - Markeringsfarve1 2 2 3 2 2 6 2" xfId="10580"/>
    <cellStyle name="20 % - Markeringsfarve1 2 2 3 2 2 7" xfId="175"/>
    <cellStyle name="20 % - Markeringsfarve1 2 2 3 2 2 7 2" xfId="10581"/>
    <cellStyle name="20 % - Markeringsfarve1 2 2 3 2 2 8" xfId="176"/>
    <cellStyle name="20 % - Markeringsfarve1 2 2 3 2 2 8 2" xfId="10582"/>
    <cellStyle name="20 % - Markeringsfarve1 2 2 3 2 2 9" xfId="177"/>
    <cellStyle name="20 % - Markeringsfarve1 2 2 3 2 2 9 2" xfId="10583"/>
    <cellStyle name="20 % - Markeringsfarve1 2 2 3 2 3" xfId="178"/>
    <cellStyle name="20 % - Markeringsfarve1 2 2 3 2 3 2" xfId="179"/>
    <cellStyle name="20 % - Markeringsfarve1 2 2 3 2 3 2 2" xfId="10585"/>
    <cellStyle name="20 % - Markeringsfarve1 2 2 3 2 3 3" xfId="180"/>
    <cellStyle name="20 % - Markeringsfarve1 2 2 3 2 3 3 2" xfId="10586"/>
    <cellStyle name="20 % - Markeringsfarve1 2 2 3 2 3 4" xfId="181"/>
    <cellStyle name="20 % - Markeringsfarve1 2 2 3 2 3 4 2" xfId="10587"/>
    <cellStyle name="20 % - Markeringsfarve1 2 2 3 2 3 5" xfId="182"/>
    <cellStyle name="20 % - Markeringsfarve1 2 2 3 2 3 5 2" xfId="10588"/>
    <cellStyle name="20 % - Markeringsfarve1 2 2 3 2 3 6" xfId="183"/>
    <cellStyle name="20 % - Markeringsfarve1 2 2 3 2 3 6 2" xfId="10589"/>
    <cellStyle name="20 % - Markeringsfarve1 2 2 3 2 3 7" xfId="10584"/>
    <cellStyle name="20 % - Markeringsfarve1 2 2 3 2 4" xfId="184"/>
    <cellStyle name="20 % - Markeringsfarve1 2 2 3 2 4 2" xfId="185"/>
    <cellStyle name="20 % - Markeringsfarve1 2 2 3 2 4 2 2" xfId="10591"/>
    <cellStyle name="20 % - Markeringsfarve1 2 2 3 2 4 3" xfId="186"/>
    <cellStyle name="20 % - Markeringsfarve1 2 2 3 2 4 3 2" xfId="10592"/>
    <cellStyle name="20 % - Markeringsfarve1 2 2 3 2 4 4" xfId="187"/>
    <cellStyle name="20 % - Markeringsfarve1 2 2 3 2 4 4 2" xfId="10593"/>
    <cellStyle name="20 % - Markeringsfarve1 2 2 3 2 4 5" xfId="188"/>
    <cellStyle name="20 % - Markeringsfarve1 2 2 3 2 4 5 2" xfId="10594"/>
    <cellStyle name="20 % - Markeringsfarve1 2 2 3 2 4 6" xfId="189"/>
    <cellStyle name="20 % - Markeringsfarve1 2 2 3 2 4 6 2" xfId="10595"/>
    <cellStyle name="20 % - Markeringsfarve1 2 2 3 2 4 7" xfId="10590"/>
    <cellStyle name="20 % - Markeringsfarve1 2 2 3 2 5" xfId="190"/>
    <cellStyle name="20 % - Markeringsfarve1 2 2 3 2 5 2" xfId="191"/>
    <cellStyle name="20 % - Markeringsfarve1 2 2 3 2 5 2 2" xfId="10597"/>
    <cellStyle name="20 % - Markeringsfarve1 2 2 3 2 5 3" xfId="192"/>
    <cellStyle name="20 % - Markeringsfarve1 2 2 3 2 5 3 2" xfId="10598"/>
    <cellStyle name="20 % - Markeringsfarve1 2 2 3 2 5 4" xfId="193"/>
    <cellStyle name="20 % - Markeringsfarve1 2 2 3 2 5 4 2" xfId="10599"/>
    <cellStyle name="20 % - Markeringsfarve1 2 2 3 2 5 5" xfId="194"/>
    <cellStyle name="20 % - Markeringsfarve1 2 2 3 2 5 5 2" xfId="10600"/>
    <cellStyle name="20 % - Markeringsfarve1 2 2 3 2 5 6" xfId="195"/>
    <cellStyle name="20 % - Markeringsfarve1 2 2 3 2 5 6 2" xfId="10601"/>
    <cellStyle name="20 % - Markeringsfarve1 2 2 3 2 5 7" xfId="10596"/>
    <cellStyle name="20 % - Markeringsfarve1 2 2 3 2 6" xfId="196"/>
    <cellStyle name="20 % - Markeringsfarve1 2 2 3 2 6 2" xfId="10602"/>
    <cellStyle name="20 % - Markeringsfarve1 2 2 3 2 7" xfId="197"/>
    <cellStyle name="20 % - Markeringsfarve1 2 2 3 2 7 2" xfId="10603"/>
    <cellStyle name="20 % - Markeringsfarve1 2 2 3 2 8" xfId="198"/>
    <cellStyle name="20 % - Markeringsfarve1 2 2 3 2 8 2" xfId="10604"/>
    <cellStyle name="20 % - Markeringsfarve1 2 2 3 2 9" xfId="199"/>
    <cellStyle name="20 % - Markeringsfarve1 2 2 3 2 9 2" xfId="10605"/>
    <cellStyle name="20 % - Markeringsfarve1 2 2 3 3" xfId="200"/>
    <cellStyle name="20 % - Markeringsfarve1 2 2 3 3 10" xfId="10606"/>
    <cellStyle name="20 % - Markeringsfarve1 2 2 3 3 2" xfId="201"/>
    <cellStyle name="20 % - Markeringsfarve1 2 2 3 3 2 2" xfId="202"/>
    <cellStyle name="20 % - Markeringsfarve1 2 2 3 3 2 2 2" xfId="10608"/>
    <cellStyle name="20 % - Markeringsfarve1 2 2 3 3 2 3" xfId="203"/>
    <cellStyle name="20 % - Markeringsfarve1 2 2 3 3 2 3 2" xfId="10609"/>
    <cellStyle name="20 % - Markeringsfarve1 2 2 3 3 2 4" xfId="204"/>
    <cellStyle name="20 % - Markeringsfarve1 2 2 3 3 2 4 2" xfId="10610"/>
    <cellStyle name="20 % - Markeringsfarve1 2 2 3 3 2 5" xfId="205"/>
    <cellStyle name="20 % - Markeringsfarve1 2 2 3 3 2 5 2" xfId="10611"/>
    <cellStyle name="20 % - Markeringsfarve1 2 2 3 3 2 6" xfId="206"/>
    <cellStyle name="20 % - Markeringsfarve1 2 2 3 3 2 6 2" xfId="10612"/>
    <cellStyle name="20 % - Markeringsfarve1 2 2 3 3 2 7" xfId="10607"/>
    <cellStyle name="20 % - Markeringsfarve1 2 2 3 3 3" xfId="207"/>
    <cellStyle name="20 % - Markeringsfarve1 2 2 3 3 3 2" xfId="208"/>
    <cellStyle name="20 % - Markeringsfarve1 2 2 3 3 3 2 2" xfId="10614"/>
    <cellStyle name="20 % - Markeringsfarve1 2 2 3 3 3 3" xfId="209"/>
    <cellStyle name="20 % - Markeringsfarve1 2 2 3 3 3 3 2" xfId="10615"/>
    <cellStyle name="20 % - Markeringsfarve1 2 2 3 3 3 4" xfId="210"/>
    <cellStyle name="20 % - Markeringsfarve1 2 2 3 3 3 4 2" xfId="10616"/>
    <cellStyle name="20 % - Markeringsfarve1 2 2 3 3 3 5" xfId="211"/>
    <cellStyle name="20 % - Markeringsfarve1 2 2 3 3 3 5 2" xfId="10617"/>
    <cellStyle name="20 % - Markeringsfarve1 2 2 3 3 3 6" xfId="212"/>
    <cellStyle name="20 % - Markeringsfarve1 2 2 3 3 3 6 2" xfId="10618"/>
    <cellStyle name="20 % - Markeringsfarve1 2 2 3 3 3 7" xfId="10613"/>
    <cellStyle name="20 % - Markeringsfarve1 2 2 3 3 4" xfId="213"/>
    <cellStyle name="20 % - Markeringsfarve1 2 2 3 3 4 2" xfId="214"/>
    <cellStyle name="20 % - Markeringsfarve1 2 2 3 3 4 2 2" xfId="10620"/>
    <cellStyle name="20 % - Markeringsfarve1 2 2 3 3 4 3" xfId="215"/>
    <cellStyle name="20 % - Markeringsfarve1 2 2 3 3 4 3 2" xfId="10621"/>
    <cellStyle name="20 % - Markeringsfarve1 2 2 3 3 4 4" xfId="216"/>
    <cellStyle name="20 % - Markeringsfarve1 2 2 3 3 4 4 2" xfId="10622"/>
    <cellStyle name="20 % - Markeringsfarve1 2 2 3 3 4 5" xfId="217"/>
    <cellStyle name="20 % - Markeringsfarve1 2 2 3 3 4 5 2" xfId="10623"/>
    <cellStyle name="20 % - Markeringsfarve1 2 2 3 3 4 6" xfId="218"/>
    <cellStyle name="20 % - Markeringsfarve1 2 2 3 3 4 6 2" xfId="10624"/>
    <cellStyle name="20 % - Markeringsfarve1 2 2 3 3 4 7" xfId="10619"/>
    <cellStyle name="20 % - Markeringsfarve1 2 2 3 3 5" xfId="219"/>
    <cellStyle name="20 % - Markeringsfarve1 2 2 3 3 5 2" xfId="10625"/>
    <cellStyle name="20 % - Markeringsfarve1 2 2 3 3 6" xfId="220"/>
    <cellStyle name="20 % - Markeringsfarve1 2 2 3 3 6 2" xfId="10626"/>
    <cellStyle name="20 % - Markeringsfarve1 2 2 3 3 7" xfId="221"/>
    <cellStyle name="20 % - Markeringsfarve1 2 2 3 3 7 2" xfId="10627"/>
    <cellStyle name="20 % - Markeringsfarve1 2 2 3 3 8" xfId="222"/>
    <cellStyle name="20 % - Markeringsfarve1 2 2 3 3 8 2" xfId="10628"/>
    <cellStyle name="20 % - Markeringsfarve1 2 2 3 3 9" xfId="223"/>
    <cellStyle name="20 % - Markeringsfarve1 2 2 3 3 9 2" xfId="10629"/>
    <cellStyle name="20 % - Markeringsfarve1 2 2 3 4" xfId="224"/>
    <cellStyle name="20 % - Markeringsfarve1 2 2 3 4 2" xfId="225"/>
    <cellStyle name="20 % - Markeringsfarve1 2 2 3 4 2 2" xfId="10631"/>
    <cellStyle name="20 % - Markeringsfarve1 2 2 3 4 3" xfId="226"/>
    <cellStyle name="20 % - Markeringsfarve1 2 2 3 4 3 2" xfId="10632"/>
    <cellStyle name="20 % - Markeringsfarve1 2 2 3 4 4" xfId="227"/>
    <cellStyle name="20 % - Markeringsfarve1 2 2 3 4 4 2" xfId="10633"/>
    <cellStyle name="20 % - Markeringsfarve1 2 2 3 4 5" xfId="228"/>
    <cellStyle name="20 % - Markeringsfarve1 2 2 3 4 5 2" xfId="10634"/>
    <cellStyle name="20 % - Markeringsfarve1 2 2 3 4 6" xfId="229"/>
    <cellStyle name="20 % - Markeringsfarve1 2 2 3 4 6 2" xfId="10635"/>
    <cellStyle name="20 % - Markeringsfarve1 2 2 3 4 7" xfId="10630"/>
    <cellStyle name="20 % - Markeringsfarve1 2 2 3 5" xfId="230"/>
    <cellStyle name="20 % - Markeringsfarve1 2 2 3 5 2" xfId="231"/>
    <cellStyle name="20 % - Markeringsfarve1 2 2 3 5 2 2" xfId="10637"/>
    <cellStyle name="20 % - Markeringsfarve1 2 2 3 5 3" xfId="232"/>
    <cellStyle name="20 % - Markeringsfarve1 2 2 3 5 3 2" xfId="10638"/>
    <cellStyle name="20 % - Markeringsfarve1 2 2 3 5 4" xfId="233"/>
    <cellStyle name="20 % - Markeringsfarve1 2 2 3 5 4 2" xfId="10639"/>
    <cellStyle name="20 % - Markeringsfarve1 2 2 3 5 5" xfId="234"/>
    <cellStyle name="20 % - Markeringsfarve1 2 2 3 5 5 2" xfId="10640"/>
    <cellStyle name="20 % - Markeringsfarve1 2 2 3 5 6" xfId="235"/>
    <cellStyle name="20 % - Markeringsfarve1 2 2 3 5 6 2" xfId="10641"/>
    <cellStyle name="20 % - Markeringsfarve1 2 2 3 5 7" xfId="10636"/>
    <cellStyle name="20 % - Markeringsfarve1 2 2 3 6" xfId="236"/>
    <cellStyle name="20 % - Markeringsfarve1 2 2 3 6 2" xfId="237"/>
    <cellStyle name="20 % - Markeringsfarve1 2 2 3 6 2 2" xfId="10643"/>
    <cellStyle name="20 % - Markeringsfarve1 2 2 3 6 3" xfId="238"/>
    <cellStyle name="20 % - Markeringsfarve1 2 2 3 6 3 2" xfId="10644"/>
    <cellStyle name="20 % - Markeringsfarve1 2 2 3 6 4" xfId="239"/>
    <cellStyle name="20 % - Markeringsfarve1 2 2 3 6 4 2" xfId="10645"/>
    <cellStyle name="20 % - Markeringsfarve1 2 2 3 6 5" xfId="240"/>
    <cellStyle name="20 % - Markeringsfarve1 2 2 3 6 5 2" xfId="10646"/>
    <cellStyle name="20 % - Markeringsfarve1 2 2 3 6 6" xfId="241"/>
    <cellStyle name="20 % - Markeringsfarve1 2 2 3 6 6 2" xfId="10647"/>
    <cellStyle name="20 % - Markeringsfarve1 2 2 3 6 7" xfId="10642"/>
    <cellStyle name="20 % - Markeringsfarve1 2 2 3 7" xfId="242"/>
    <cellStyle name="20 % - Markeringsfarve1 2 2 3 7 2" xfId="10648"/>
    <cellStyle name="20 % - Markeringsfarve1 2 2 3 8" xfId="243"/>
    <cellStyle name="20 % - Markeringsfarve1 2 2 3 8 2" xfId="10649"/>
    <cellStyle name="20 % - Markeringsfarve1 2 2 3 9" xfId="244"/>
    <cellStyle name="20 % - Markeringsfarve1 2 2 3 9 2" xfId="10650"/>
    <cellStyle name="20 % - Markeringsfarve1 2 2 4" xfId="245"/>
    <cellStyle name="20 % - Markeringsfarve1 2 2 4 10" xfId="246"/>
    <cellStyle name="20 % - Markeringsfarve1 2 2 4 10 2" xfId="10652"/>
    <cellStyle name="20 % - Markeringsfarve1 2 2 4 11" xfId="10651"/>
    <cellStyle name="20 % - Markeringsfarve1 2 2 4 2" xfId="247"/>
    <cellStyle name="20 % - Markeringsfarve1 2 2 4 2 10" xfId="10653"/>
    <cellStyle name="20 % - Markeringsfarve1 2 2 4 2 2" xfId="248"/>
    <cellStyle name="20 % - Markeringsfarve1 2 2 4 2 2 2" xfId="249"/>
    <cellStyle name="20 % - Markeringsfarve1 2 2 4 2 2 2 2" xfId="10655"/>
    <cellStyle name="20 % - Markeringsfarve1 2 2 4 2 2 3" xfId="250"/>
    <cellStyle name="20 % - Markeringsfarve1 2 2 4 2 2 3 2" xfId="10656"/>
    <cellStyle name="20 % - Markeringsfarve1 2 2 4 2 2 4" xfId="251"/>
    <cellStyle name="20 % - Markeringsfarve1 2 2 4 2 2 4 2" xfId="10657"/>
    <cellStyle name="20 % - Markeringsfarve1 2 2 4 2 2 5" xfId="252"/>
    <cellStyle name="20 % - Markeringsfarve1 2 2 4 2 2 5 2" xfId="10658"/>
    <cellStyle name="20 % - Markeringsfarve1 2 2 4 2 2 6" xfId="253"/>
    <cellStyle name="20 % - Markeringsfarve1 2 2 4 2 2 6 2" xfId="10659"/>
    <cellStyle name="20 % - Markeringsfarve1 2 2 4 2 2 7" xfId="10654"/>
    <cellStyle name="20 % - Markeringsfarve1 2 2 4 2 3" xfId="254"/>
    <cellStyle name="20 % - Markeringsfarve1 2 2 4 2 3 2" xfId="255"/>
    <cellStyle name="20 % - Markeringsfarve1 2 2 4 2 3 2 2" xfId="10661"/>
    <cellStyle name="20 % - Markeringsfarve1 2 2 4 2 3 3" xfId="256"/>
    <cellStyle name="20 % - Markeringsfarve1 2 2 4 2 3 3 2" xfId="10662"/>
    <cellStyle name="20 % - Markeringsfarve1 2 2 4 2 3 4" xfId="257"/>
    <cellStyle name="20 % - Markeringsfarve1 2 2 4 2 3 4 2" xfId="10663"/>
    <cellStyle name="20 % - Markeringsfarve1 2 2 4 2 3 5" xfId="258"/>
    <cellStyle name="20 % - Markeringsfarve1 2 2 4 2 3 5 2" xfId="10664"/>
    <cellStyle name="20 % - Markeringsfarve1 2 2 4 2 3 6" xfId="259"/>
    <cellStyle name="20 % - Markeringsfarve1 2 2 4 2 3 6 2" xfId="10665"/>
    <cellStyle name="20 % - Markeringsfarve1 2 2 4 2 3 7" xfId="10660"/>
    <cellStyle name="20 % - Markeringsfarve1 2 2 4 2 4" xfId="260"/>
    <cellStyle name="20 % - Markeringsfarve1 2 2 4 2 4 2" xfId="261"/>
    <cellStyle name="20 % - Markeringsfarve1 2 2 4 2 4 2 2" xfId="10667"/>
    <cellStyle name="20 % - Markeringsfarve1 2 2 4 2 4 3" xfId="262"/>
    <cellStyle name="20 % - Markeringsfarve1 2 2 4 2 4 3 2" xfId="10668"/>
    <cellStyle name="20 % - Markeringsfarve1 2 2 4 2 4 4" xfId="263"/>
    <cellStyle name="20 % - Markeringsfarve1 2 2 4 2 4 4 2" xfId="10669"/>
    <cellStyle name="20 % - Markeringsfarve1 2 2 4 2 4 5" xfId="264"/>
    <cellStyle name="20 % - Markeringsfarve1 2 2 4 2 4 5 2" xfId="10670"/>
    <cellStyle name="20 % - Markeringsfarve1 2 2 4 2 4 6" xfId="265"/>
    <cellStyle name="20 % - Markeringsfarve1 2 2 4 2 4 6 2" xfId="10671"/>
    <cellStyle name="20 % - Markeringsfarve1 2 2 4 2 4 7" xfId="10666"/>
    <cellStyle name="20 % - Markeringsfarve1 2 2 4 2 5" xfId="266"/>
    <cellStyle name="20 % - Markeringsfarve1 2 2 4 2 5 2" xfId="10672"/>
    <cellStyle name="20 % - Markeringsfarve1 2 2 4 2 6" xfId="267"/>
    <cellStyle name="20 % - Markeringsfarve1 2 2 4 2 6 2" xfId="10673"/>
    <cellStyle name="20 % - Markeringsfarve1 2 2 4 2 7" xfId="268"/>
    <cellStyle name="20 % - Markeringsfarve1 2 2 4 2 7 2" xfId="10674"/>
    <cellStyle name="20 % - Markeringsfarve1 2 2 4 2 8" xfId="269"/>
    <cellStyle name="20 % - Markeringsfarve1 2 2 4 2 8 2" xfId="10675"/>
    <cellStyle name="20 % - Markeringsfarve1 2 2 4 2 9" xfId="270"/>
    <cellStyle name="20 % - Markeringsfarve1 2 2 4 2 9 2" xfId="10676"/>
    <cellStyle name="20 % - Markeringsfarve1 2 2 4 3" xfId="271"/>
    <cellStyle name="20 % - Markeringsfarve1 2 2 4 3 2" xfId="272"/>
    <cellStyle name="20 % - Markeringsfarve1 2 2 4 3 2 2" xfId="10678"/>
    <cellStyle name="20 % - Markeringsfarve1 2 2 4 3 3" xfId="273"/>
    <cellStyle name="20 % - Markeringsfarve1 2 2 4 3 3 2" xfId="10679"/>
    <cellStyle name="20 % - Markeringsfarve1 2 2 4 3 4" xfId="274"/>
    <cellStyle name="20 % - Markeringsfarve1 2 2 4 3 4 2" xfId="10680"/>
    <cellStyle name="20 % - Markeringsfarve1 2 2 4 3 5" xfId="275"/>
    <cellStyle name="20 % - Markeringsfarve1 2 2 4 3 5 2" xfId="10681"/>
    <cellStyle name="20 % - Markeringsfarve1 2 2 4 3 6" xfId="276"/>
    <cellStyle name="20 % - Markeringsfarve1 2 2 4 3 6 2" xfId="10682"/>
    <cellStyle name="20 % - Markeringsfarve1 2 2 4 3 7" xfId="10677"/>
    <cellStyle name="20 % - Markeringsfarve1 2 2 4 4" xfId="277"/>
    <cellStyle name="20 % - Markeringsfarve1 2 2 4 4 2" xfId="278"/>
    <cellStyle name="20 % - Markeringsfarve1 2 2 4 4 2 2" xfId="10684"/>
    <cellStyle name="20 % - Markeringsfarve1 2 2 4 4 3" xfId="279"/>
    <cellStyle name="20 % - Markeringsfarve1 2 2 4 4 3 2" xfId="10685"/>
    <cellStyle name="20 % - Markeringsfarve1 2 2 4 4 4" xfId="280"/>
    <cellStyle name="20 % - Markeringsfarve1 2 2 4 4 4 2" xfId="10686"/>
    <cellStyle name="20 % - Markeringsfarve1 2 2 4 4 5" xfId="281"/>
    <cellStyle name="20 % - Markeringsfarve1 2 2 4 4 5 2" xfId="10687"/>
    <cellStyle name="20 % - Markeringsfarve1 2 2 4 4 6" xfId="282"/>
    <cellStyle name="20 % - Markeringsfarve1 2 2 4 4 6 2" xfId="10688"/>
    <cellStyle name="20 % - Markeringsfarve1 2 2 4 4 7" xfId="10683"/>
    <cellStyle name="20 % - Markeringsfarve1 2 2 4 5" xfId="283"/>
    <cellStyle name="20 % - Markeringsfarve1 2 2 4 5 2" xfId="284"/>
    <cellStyle name="20 % - Markeringsfarve1 2 2 4 5 2 2" xfId="10690"/>
    <cellStyle name="20 % - Markeringsfarve1 2 2 4 5 3" xfId="285"/>
    <cellStyle name="20 % - Markeringsfarve1 2 2 4 5 3 2" xfId="10691"/>
    <cellStyle name="20 % - Markeringsfarve1 2 2 4 5 4" xfId="286"/>
    <cellStyle name="20 % - Markeringsfarve1 2 2 4 5 4 2" xfId="10692"/>
    <cellStyle name="20 % - Markeringsfarve1 2 2 4 5 5" xfId="287"/>
    <cellStyle name="20 % - Markeringsfarve1 2 2 4 5 5 2" xfId="10693"/>
    <cellStyle name="20 % - Markeringsfarve1 2 2 4 5 6" xfId="288"/>
    <cellStyle name="20 % - Markeringsfarve1 2 2 4 5 6 2" xfId="10694"/>
    <cellStyle name="20 % - Markeringsfarve1 2 2 4 5 7" xfId="10689"/>
    <cellStyle name="20 % - Markeringsfarve1 2 2 4 6" xfId="289"/>
    <cellStyle name="20 % - Markeringsfarve1 2 2 4 6 2" xfId="10695"/>
    <cellStyle name="20 % - Markeringsfarve1 2 2 4 7" xfId="290"/>
    <cellStyle name="20 % - Markeringsfarve1 2 2 4 7 2" xfId="10696"/>
    <cellStyle name="20 % - Markeringsfarve1 2 2 4 8" xfId="291"/>
    <cellStyle name="20 % - Markeringsfarve1 2 2 4 8 2" xfId="10697"/>
    <cellStyle name="20 % - Markeringsfarve1 2 2 4 9" xfId="292"/>
    <cellStyle name="20 % - Markeringsfarve1 2 2 4 9 2" xfId="10698"/>
    <cellStyle name="20 % - Markeringsfarve1 2 2 5" xfId="293"/>
    <cellStyle name="20 % - Markeringsfarve1 2 2 5 10" xfId="10699"/>
    <cellStyle name="20 % - Markeringsfarve1 2 2 5 2" xfId="294"/>
    <cellStyle name="20 % - Markeringsfarve1 2 2 5 2 2" xfId="295"/>
    <cellStyle name="20 % - Markeringsfarve1 2 2 5 2 2 2" xfId="10701"/>
    <cellStyle name="20 % - Markeringsfarve1 2 2 5 2 3" xfId="296"/>
    <cellStyle name="20 % - Markeringsfarve1 2 2 5 2 3 2" xfId="10702"/>
    <cellStyle name="20 % - Markeringsfarve1 2 2 5 2 4" xfId="297"/>
    <cellStyle name="20 % - Markeringsfarve1 2 2 5 2 4 2" xfId="10703"/>
    <cellStyle name="20 % - Markeringsfarve1 2 2 5 2 5" xfId="298"/>
    <cellStyle name="20 % - Markeringsfarve1 2 2 5 2 5 2" xfId="10704"/>
    <cellStyle name="20 % - Markeringsfarve1 2 2 5 2 6" xfId="299"/>
    <cellStyle name="20 % - Markeringsfarve1 2 2 5 2 6 2" xfId="10705"/>
    <cellStyle name="20 % - Markeringsfarve1 2 2 5 2 7" xfId="10700"/>
    <cellStyle name="20 % - Markeringsfarve1 2 2 5 3" xfId="300"/>
    <cellStyle name="20 % - Markeringsfarve1 2 2 5 3 2" xfId="301"/>
    <cellStyle name="20 % - Markeringsfarve1 2 2 5 3 2 2" xfId="10707"/>
    <cellStyle name="20 % - Markeringsfarve1 2 2 5 3 3" xfId="302"/>
    <cellStyle name="20 % - Markeringsfarve1 2 2 5 3 3 2" xfId="10708"/>
    <cellStyle name="20 % - Markeringsfarve1 2 2 5 3 4" xfId="303"/>
    <cellStyle name="20 % - Markeringsfarve1 2 2 5 3 4 2" xfId="10709"/>
    <cellStyle name="20 % - Markeringsfarve1 2 2 5 3 5" xfId="304"/>
    <cellStyle name="20 % - Markeringsfarve1 2 2 5 3 5 2" xfId="10710"/>
    <cellStyle name="20 % - Markeringsfarve1 2 2 5 3 6" xfId="305"/>
    <cellStyle name="20 % - Markeringsfarve1 2 2 5 3 6 2" xfId="10711"/>
    <cellStyle name="20 % - Markeringsfarve1 2 2 5 3 7" xfId="10706"/>
    <cellStyle name="20 % - Markeringsfarve1 2 2 5 4" xfId="306"/>
    <cellStyle name="20 % - Markeringsfarve1 2 2 5 4 2" xfId="307"/>
    <cellStyle name="20 % - Markeringsfarve1 2 2 5 4 2 2" xfId="10713"/>
    <cellStyle name="20 % - Markeringsfarve1 2 2 5 4 3" xfId="308"/>
    <cellStyle name="20 % - Markeringsfarve1 2 2 5 4 3 2" xfId="10714"/>
    <cellStyle name="20 % - Markeringsfarve1 2 2 5 4 4" xfId="309"/>
    <cellStyle name="20 % - Markeringsfarve1 2 2 5 4 4 2" xfId="10715"/>
    <cellStyle name="20 % - Markeringsfarve1 2 2 5 4 5" xfId="310"/>
    <cellStyle name="20 % - Markeringsfarve1 2 2 5 4 5 2" xfId="10716"/>
    <cellStyle name="20 % - Markeringsfarve1 2 2 5 4 6" xfId="311"/>
    <cellStyle name="20 % - Markeringsfarve1 2 2 5 4 6 2" xfId="10717"/>
    <cellStyle name="20 % - Markeringsfarve1 2 2 5 4 7" xfId="10712"/>
    <cellStyle name="20 % - Markeringsfarve1 2 2 5 5" xfId="312"/>
    <cellStyle name="20 % - Markeringsfarve1 2 2 5 5 2" xfId="10718"/>
    <cellStyle name="20 % - Markeringsfarve1 2 2 5 6" xfId="313"/>
    <cellStyle name="20 % - Markeringsfarve1 2 2 5 6 2" xfId="10719"/>
    <cellStyle name="20 % - Markeringsfarve1 2 2 5 7" xfId="314"/>
    <cellStyle name="20 % - Markeringsfarve1 2 2 5 7 2" xfId="10720"/>
    <cellStyle name="20 % - Markeringsfarve1 2 2 5 8" xfId="315"/>
    <cellStyle name="20 % - Markeringsfarve1 2 2 5 8 2" xfId="10721"/>
    <cellStyle name="20 % - Markeringsfarve1 2 2 5 9" xfId="316"/>
    <cellStyle name="20 % - Markeringsfarve1 2 2 5 9 2" xfId="10722"/>
    <cellStyle name="20 % - Markeringsfarve1 2 2 6" xfId="317"/>
    <cellStyle name="20 % - Markeringsfarve1 2 2 6 2" xfId="318"/>
    <cellStyle name="20 % - Markeringsfarve1 2 2 6 2 2" xfId="10724"/>
    <cellStyle name="20 % - Markeringsfarve1 2 2 6 3" xfId="319"/>
    <cellStyle name="20 % - Markeringsfarve1 2 2 6 3 2" xfId="10725"/>
    <cellStyle name="20 % - Markeringsfarve1 2 2 6 4" xfId="320"/>
    <cellStyle name="20 % - Markeringsfarve1 2 2 6 4 2" xfId="10726"/>
    <cellStyle name="20 % - Markeringsfarve1 2 2 6 5" xfId="321"/>
    <cellStyle name="20 % - Markeringsfarve1 2 2 6 5 2" xfId="10727"/>
    <cellStyle name="20 % - Markeringsfarve1 2 2 6 6" xfId="322"/>
    <cellStyle name="20 % - Markeringsfarve1 2 2 6 6 2" xfId="10728"/>
    <cellStyle name="20 % - Markeringsfarve1 2 2 6 7" xfId="10723"/>
    <cellStyle name="20 % - Markeringsfarve1 2 2 7" xfId="323"/>
    <cellStyle name="20 % - Markeringsfarve1 2 2 7 2" xfId="324"/>
    <cellStyle name="20 % - Markeringsfarve1 2 2 7 2 2" xfId="10730"/>
    <cellStyle name="20 % - Markeringsfarve1 2 2 7 3" xfId="325"/>
    <cellStyle name="20 % - Markeringsfarve1 2 2 7 3 2" xfId="10731"/>
    <cellStyle name="20 % - Markeringsfarve1 2 2 7 4" xfId="326"/>
    <cellStyle name="20 % - Markeringsfarve1 2 2 7 4 2" xfId="10732"/>
    <cellStyle name="20 % - Markeringsfarve1 2 2 7 5" xfId="327"/>
    <cellStyle name="20 % - Markeringsfarve1 2 2 7 5 2" xfId="10733"/>
    <cellStyle name="20 % - Markeringsfarve1 2 2 7 6" xfId="328"/>
    <cellStyle name="20 % - Markeringsfarve1 2 2 7 6 2" xfId="10734"/>
    <cellStyle name="20 % - Markeringsfarve1 2 2 7 7" xfId="10729"/>
    <cellStyle name="20 % - Markeringsfarve1 2 2 8" xfId="329"/>
    <cellStyle name="20 % - Markeringsfarve1 2 2 8 2" xfId="330"/>
    <cellStyle name="20 % - Markeringsfarve1 2 2 8 2 2" xfId="10736"/>
    <cellStyle name="20 % - Markeringsfarve1 2 2 8 3" xfId="331"/>
    <cellStyle name="20 % - Markeringsfarve1 2 2 8 3 2" xfId="10737"/>
    <cellStyle name="20 % - Markeringsfarve1 2 2 8 4" xfId="332"/>
    <cellStyle name="20 % - Markeringsfarve1 2 2 8 4 2" xfId="10738"/>
    <cellStyle name="20 % - Markeringsfarve1 2 2 8 5" xfId="333"/>
    <cellStyle name="20 % - Markeringsfarve1 2 2 8 5 2" xfId="10739"/>
    <cellStyle name="20 % - Markeringsfarve1 2 2 8 6" xfId="334"/>
    <cellStyle name="20 % - Markeringsfarve1 2 2 8 6 2" xfId="10740"/>
    <cellStyle name="20 % - Markeringsfarve1 2 2 8 7" xfId="10735"/>
    <cellStyle name="20 % - Markeringsfarve1 2 2 9" xfId="335"/>
    <cellStyle name="20 % - Markeringsfarve1 2 2 9 2" xfId="10741"/>
    <cellStyle name="20 % - Markeringsfarve1 2 2_Budget" xfId="336"/>
    <cellStyle name="20 % - Markeringsfarve1 2 3" xfId="337"/>
    <cellStyle name="20 % - Markeringsfarve1 2 3 10" xfId="338"/>
    <cellStyle name="20 % - Markeringsfarve1 2 3 10 2" xfId="10743"/>
    <cellStyle name="20 % - Markeringsfarve1 2 3 11" xfId="339"/>
    <cellStyle name="20 % - Markeringsfarve1 2 3 11 2" xfId="10744"/>
    <cellStyle name="20 % - Markeringsfarve1 2 3 12" xfId="340"/>
    <cellStyle name="20 % - Markeringsfarve1 2 3 12 2" xfId="10745"/>
    <cellStyle name="20 % - Markeringsfarve1 2 3 13" xfId="341"/>
    <cellStyle name="20 % - Markeringsfarve1 2 3 14" xfId="10742"/>
    <cellStyle name="20 % - Markeringsfarve1 2 3 2" xfId="342"/>
    <cellStyle name="20 % - Markeringsfarve1 2 3 2 10" xfId="343"/>
    <cellStyle name="20 % - Markeringsfarve1 2 3 2 10 2" xfId="10747"/>
    <cellStyle name="20 % - Markeringsfarve1 2 3 2 11" xfId="344"/>
    <cellStyle name="20 % - Markeringsfarve1 2 3 2 11 2" xfId="10748"/>
    <cellStyle name="20 % - Markeringsfarve1 2 3 2 12" xfId="10746"/>
    <cellStyle name="20 % - Markeringsfarve1 2 3 2 2" xfId="345"/>
    <cellStyle name="20 % - Markeringsfarve1 2 3 2 2 10" xfId="346"/>
    <cellStyle name="20 % - Markeringsfarve1 2 3 2 2 10 2" xfId="10750"/>
    <cellStyle name="20 % - Markeringsfarve1 2 3 2 2 11" xfId="10749"/>
    <cellStyle name="20 % - Markeringsfarve1 2 3 2 2 2" xfId="347"/>
    <cellStyle name="20 % - Markeringsfarve1 2 3 2 2 2 2" xfId="348"/>
    <cellStyle name="20 % - Markeringsfarve1 2 3 2 2 2 2 2" xfId="10752"/>
    <cellStyle name="20 % - Markeringsfarve1 2 3 2 2 2 3" xfId="349"/>
    <cellStyle name="20 % - Markeringsfarve1 2 3 2 2 2 3 2" xfId="10753"/>
    <cellStyle name="20 % - Markeringsfarve1 2 3 2 2 2 4" xfId="350"/>
    <cellStyle name="20 % - Markeringsfarve1 2 3 2 2 2 4 2" xfId="10754"/>
    <cellStyle name="20 % - Markeringsfarve1 2 3 2 2 2 5" xfId="351"/>
    <cellStyle name="20 % - Markeringsfarve1 2 3 2 2 2 5 2" xfId="10755"/>
    <cellStyle name="20 % - Markeringsfarve1 2 3 2 2 2 6" xfId="352"/>
    <cellStyle name="20 % - Markeringsfarve1 2 3 2 2 2 6 2" xfId="10756"/>
    <cellStyle name="20 % - Markeringsfarve1 2 3 2 2 2 7" xfId="10751"/>
    <cellStyle name="20 % - Markeringsfarve1 2 3 2 2 3" xfId="353"/>
    <cellStyle name="20 % - Markeringsfarve1 2 3 2 2 3 2" xfId="354"/>
    <cellStyle name="20 % - Markeringsfarve1 2 3 2 2 3 2 2" xfId="10758"/>
    <cellStyle name="20 % - Markeringsfarve1 2 3 2 2 3 3" xfId="355"/>
    <cellStyle name="20 % - Markeringsfarve1 2 3 2 2 3 3 2" xfId="10759"/>
    <cellStyle name="20 % - Markeringsfarve1 2 3 2 2 3 4" xfId="356"/>
    <cellStyle name="20 % - Markeringsfarve1 2 3 2 2 3 4 2" xfId="10760"/>
    <cellStyle name="20 % - Markeringsfarve1 2 3 2 2 3 5" xfId="357"/>
    <cellStyle name="20 % - Markeringsfarve1 2 3 2 2 3 5 2" xfId="10761"/>
    <cellStyle name="20 % - Markeringsfarve1 2 3 2 2 3 6" xfId="358"/>
    <cellStyle name="20 % - Markeringsfarve1 2 3 2 2 3 6 2" xfId="10762"/>
    <cellStyle name="20 % - Markeringsfarve1 2 3 2 2 3 7" xfId="10757"/>
    <cellStyle name="20 % - Markeringsfarve1 2 3 2 2 4" xfId="359"/>
    <cellStyle name="20 % - Markeringsfarve1 2 3 2 2 4 2" xfId="360"/>
    <cellStyle name="20 % - Markeringsfarve1 2 3 2 2 4 2 2" xfId="10764"/>
    <cellStyle name="20 % - Markeringsfarve1 2 3 2 2 4 3" xfId="361"/>
    <cellStyle name="20 % - Markeringsfarve1 2 3 2 2 4 3 2" xfId="10765"/>
    <cellStyle name="20 % - Markeringsfarve1 2 3 2 2 4 4" xfId="362"/>
    <cellStyle name="20 % - Markeringsfarve1 2 3 2 2 4 4 2" xfId="10766"/>
    <cellStyle name="20 % - Markeringsfarve1 2 3 2 2 4 5" xfId="363"/>
    <cellStyle name="20 % - Markeringsfarve1 2 3 2 2 4 5 2" xfId="10767"/>
    <cellStyle name="20 % - Markeringsfarve1 2 3 2 2 4 6" xfId="364"/>
    <cellStyle name="20 % - Markeringsfarve1 2 3 2 2 4 6 2" xfId="10768"/>
    <cellStyle name="20 % - Markeringsfarve1 2 3 2 2 4 7" xfId="10763"/>
    <cellStyle name="20 % - Markeringsfarve1 2 3 2 2 5" xfId="365"/>
    <cellStyle name="20 % - Markeringsfarve1 2 3 2 2 5 2" xfId="366"/>
    <cellStyle name="20 % - Markeringsfarve1 2 3 2 2 5 2 2" xfId="10770"/>
    <cellStyle name="20 % - Markeringsfarve1 2 3 2 2 5 3" xfId="367"/>
    <cellStyle name="20 % - Markeringsfarve1 2 3 2 2 5 3 2" xfId="10771"/>
    <cellStyle name="20 % - Markeringsfarve1 2 3 2 2 5 4" xfId="368"/>
    <cellStyle name="20 % - Markeringsfarve1 2 3 2 2 5 4 2" xfId="10772"/>
    <cellStyle name="20 % - Markeringsfarve1 2 3 2 2 5 5" xfId="369"/>
    <cellStyle name="20 % - Markeringsfarve1 2 3 2 2 5 5 2" xfId="10773"/>
    <cellStyle name="20 % - Markeringsfarve1 2 3 2 2 5 6" xfId="370"/>
    <cellStyle name="20 % - Markeringsfarve1 2 3 2 2 5 6 2" xfId="10774"/>
    <cellStyle name="20 % - Markeringsfarve1 2 3 2 2 5 7" xfId="10769"/>
    <cellStyle name="20 % - Markeringsfarve1 2 3 2 2 6" xfId="371"/>
    <cellStyle name="20 % - Markeringsfarve1 2 3 2 2 6 2" xfId="10775"/>
    <cellStyle name="20 % - Markeringsfarve1 2 3 2 2 7" xfId="372"/>
    <cellStyle name="20 % - Markeringsfarve1 2 3 2 2 7 2" xfId="10776"/>
    <cellStyle name="20 % - Markeringsfarve1 2 3 2 2 8" xfId="373"/>
    <cellStyle name="20 % - Markeringsfarve1 2 3 2 2 8 2" xfId="10777"/>
    <cellStyle name="20 % - Markeringsfarve1 2 3 2 2 9" xfId="374"/>
    <cellStyle name="20 % - Markeringsfarve1 2 3 2 2 9 2" xfId="10778"/>
    <cellStyle name="20 % - Markeringsfarve1 2 3 2 3" xfId="375"/>
    <cellStyle name="20 % - Markeringsfarve1 2 3 2 3 2" xfId="376"/>
    <cellStyle name="20 % - Markeringsfarve1 2 3 2 3 2 2" xfId="10780"/>
    <cellStyle name="20 % - Markeringsfarve1 2 3 2 3 3" xfId="377"/>
    <cellStyle name="20 % - Markeringsfarve1 2 3 2 3 3 2" xfId="10781"/>
    <cellStyle name="20 % - Markeringsfarve1 2 3 2 3 4" xfId="378"/>
    <cellStyle name="20 % - Markeringsfarve1 2 3 2 3 4 2" xfId="10782"/>
    <cellStyle name="20 % - Markeringsfarve1 2 3 2 3 5" xfId="379"/>
    <cellStyle name="20 % - Markeringsfarve1 2 3 2 3 5 2" xfId="10783"/>
    <cellStyle name="20 % - Markeringsfarve1 2 3 2 3 6" xfId="380"/>
    <cellStyle name="20 % - Markeringsfarve1 2 3 2 3 6 2" xfId="10784"/>
    <cellStyle name="20 % - Markeringsfarve1 2 3 2 3 7" xfId="10779"/>
    <cellStyle name="20 % - Markeringsfarve1 2 3 2 4" xfId="381"/>
    <cellStyle name="20 % - Markeringsfarve1 2 3 2 4 2" xfId="382"/>
    <cellStyle name="20 % - Markeringsfarve1 2 3 2 4 2 2" xfId="10786"/>
    <cellStyle name="20 % - Markeringsfarve1 2 3 2 4 3" xfId="383"/>
    <cellStyle name="20 % - Markeringsfarve1 2 3 2 4 3 2" xfId="10787"/>
    <cellStyle name="20 % - Markeringsfarve1 2 3 2 4 4" xfId="384"/>
    <cellStyle name="20 % - Markeringsfarve1 2 3 2 4 4 2" xfId="10788"/>
    <cellStyle name="20 % - Markeringsfarve1 2 3 2 4 5" xfId="385"/>
    <cellStyle name="20 % - Markeringsfarve1 2 3 2 4 5 2" xfId="10789"/>
    <cellStyle name="20 % - Markeringsfarve1 2 3 2 4 6" xfId="386"/>
    <cellStyle name="20 % - Markeringsfarve1 2 3 2 4 6 2" xfId="10790"/>
    <cellStyle name="20 % - Markeringsfarve1 2 3 2 4 7" xfId="10785"/>
    <cellStyle name="20 % - Markeringsfarve1 2 3 2 5" xfId="387"/>
    <cellStyle name="20 % - Markeringsfarve1 2 3 2 5 2" xfId="388"/>
    <cellStyle name="20 % - Markeringsfarve1 2 3 2 5 2 2" xfId="10792"/>
    <cellStyle name="20 % - Markeringsfarve1 2 3 2 5 3" xfId="389"/>
    <cellStyle name="20 % - Markeringsfarve1 2 3 2 5 3 2" xfId="10793"/>
    <cellStyle name="20 % - Markeringsfarve1 2 3 2 5 4" xfId="390"/>
    <cellStyle name="20 % - Markeringsfarve1 2 3 2 5 4 2" xfId="10794"/>
    <cellStyle name="20 % - Markeringsfarve1 2 3 2 5 5" xfId="391"/>
    <cellStyle name="20 % - Markeringsfarve1 2 3 2 5 5 2" xfId="10795"/>
    <cellStyle name="20 % - Markeringsfarve1 2 3 2 5 6" xfId="392"/>
    <cellStyle name="20 % - Markeringsfarve1 2 3 2 5 6 2" xfId="10796"/>
    <cellStyle name="20 % - Markeringsfarve1 2 3 2 5 7" xfId="10791"/>
    <cellStyle name="20 % - Markeringsfarve1 2 3 2 6" xfId="393"/>
    <cellStyle name="20 % - Markeringsfarve1 2 3 2 6 2" xfId="394"/>
    <cellStyle name="20 % - Markeringsfarve1 2 3 2 6 2 2" xfId="10798"/>
    <cellStyle name="20 % - Markeringsfarve1 2 3 2 6 3" xfId="395"/>
    <cellStyle name="20 % - Markeringsfarve1 2 3 2 6 3 2" xfId="10799"/>
    <cellStyle name="20 % - Markeringsfarve1 2 3 2 6 4" xfId="396"/>
    <cellStyle name="20 % - Markeringsfarve1 2 3 2 6 4 2" xfId="10800"/>
    <cellStyle name="20 % - Markeringsfarve1 2 3 2 6 5" xfId="397"/>
    <cellStyle name="20 % - Markeringsfarve1 2 3 2 6 5 2" xfId="10801"/>
    <cellStyle name="20 % - Markeringsfarve1 2 3 2 6 6" xfId="398"/>
    <cellStyle name="20 % - Markeringsfarve1 2 3 2 6 6 2" xfId="10802"/>
    <cellStyle name="20 % - Markeringsfarve1 2 3 2 6 7" xfId="10797"/>
    <cellStyle name="20 % - Markeringsfarve1 2 3 2 7" xfId="399"/>
    <cellStyle name="20 % - Markeringsfarve1 2 3 2 7 2" xfId="10803"/>
    <cellStyle name="20 % - Markeringsfarve1 2 3 2 8" xfId="400"/>
    <cellStyle name="20 % - Markeringsfarve1 2 3 2 8 2" xfId="10804"/>
    <cellStyle name="20 % - Markeringsfarve1 2 3 2 9" xfId="401"/>
    <cellStyle name="20 % - Markeringsfarve1 2 3 2 9 2" xfId="10805"/>
    <cellStyle name="20 % - Markeringsfarve1 2 3 3" xfId="402"/>
    <cellStyle name="20 % - Markeringsfarve1 2 3 3 10" xfId="403"/>
    <cellStyle name="20 % - Markeringsfarve1 2 3 3 10 2" xfId="10807"/>
    <cellStyle name="20 % - Markeringsfarve1 2 3 3 11" xfId="10806"/>
    <cellStyle name="20 % - Markeringsfarve1 2 3 3 2" xfId="404"/>
    <cellStyle name="20 % - Markeringsfarve1 2 3 3 2 2" xfId="405"/>
    <cellStyle name="20 % - Markeringsfarve1 2 3 3 2 2 2" xfId="10809"/>
    <cellStyle name="20 % - Markeringsfarve1 2 3 3 2 3" xfId="406"/>
    <cellStyle name="20 % - Markeringsfarve1 2 3 3 2 3 2" xfId="10810"/>
    <cellStyle name="20 % - Markeringsfarve1 2 3 3 2 4" xfId="407"/>
    <cellStyle name="20 % - Markeringsfarve1 2 3 3 2 4 2" xfId="10811"/>
    <cellStyle name="20 % - Markeringsfarve1 2 3 3 2 5" xfId="408"/>
    <cellStyle name="20 % - Markeringsfarve1 2 3 3 2 5 2" xfId="10812"/>
    <cellStyle name="20 % - Markeringsfarve1 2 3 3 2 6" xfId="409"/>
    <cellStyle name="20 % - Markeringsfarve1 2 3 3 2 6 2" xfId="10813"/>
    <cellStyle name="20 % - Markeringsfarve1 2 3 3 2 7" xfId="10808"/>
    <cellStyle name="20 % - Markeringsfarve1 2 3 3 3" xfId="410"/>
    <cellStyle name="20 % - Markeringsfarve1 2 3 3 3 2" xfId="411"/>
    <cellStyle name="20 % - Markeringsfarve1 2 3 3 3 2 2" xfId="10815"/>
    <cellStyle name="20 % - Markeringsfarve1 2 3 3 3 3" xfId="412"/>
    <cellStyle name="20 % - Markeringsfarve1 2 3 3 3 3 2" xfId="10816"/>
    <cellStyle name="20 % - Markeringsfarve1 2 3 3 3 4" xfId="413"/>
    <cellStyle name="20 % - Markeringsfarve1 2 3 3 3 4 2" xfId="10817"/>
    <cellStyle name="20 % - Markeringsfarve1 2 3 3 3 5" xfId="414"/>
    <cellStyle name="20 % - Markeringsfarve1 2 3 3 3 5 2" xfId="10818"/>
    <cellStyle name="20 % - Markeringsfarve1 2 3 3 3 6" xfId="415"/>
    <cellStyle name="20 % - Markeringsfarve1 2 3 3 3 6 2" xfId="10819"/>
    <cellStyle name="20 % - Markeringsfarve1 2 3 3 3 7" xfId="10814"/>
    <cellStyle name="20 % - Markeringsfarve1 2 3 3 4" xfId="416"/>
    <cellStyle name="20 % - Markeringsfarve1 2 3 3 4 2" xfId="417"/>
    <cellStyle name="20 % - Markeringsfarve1 2 3 3 4 2 2" xfId="10821"/>
    <cellStyle name="20 % - Markeringsfarve1 2 3 3 4 3" xfId="418"/>
    <cellStyle name="20 % - Markeringsfarve1 2 3 3 4 3 2" xfId="10822"/>
    <cellStyle name="20 % - Markeringsfarve1 2 3 3 4 4" xfId="419"/>
    <cellStyle name="20 % - Markeringsfarve1 2 3 3 4 4 2" xfId="10823"/>
    <cellStyle name="20 % - Markeringsfarve1 2 3 3 4 5" xfId="420"/>
    <cellStyle name="20 % - Markeringsfarve1 2 3 3 4 5 2" xfId="10824"/>
    <cellStyle name="20 % - Markeringsfarve1 2 3 3 4 6" xfId="421"/>
    <cellStyle name="20 % - Markeringsfarve1 2 3 3 4 6 2" xfId="10825"/>
    <cellStyle name="20 % - Markeringsfarve1 2 3 3 4 7" xfId="10820"/>
    <cellStyle name="20 % - Markeringsfarve1 2 3 3 5" xfId="422"/>
    <cellStyle name="20 % - Markeringsfarve1 2 3 3 5 2" xfId="423"/>
    <cellStyle name="20 % - Markeringsfarve1 2 3 3 5 2 2" xfId="10827"/>
    <cellStyle name="20 % - Markeringsfarve1 2 3 3 5 3" xfId="424"/>
    <cellStyle name="20 % - Markeringsfarve1 2 3 3 5 3 2" xfId="10828"/>
    <cellStyle name="20 % - Markeringsfarve1 2 3 3 5 4" xfId="425"/>
    <cellStyle name="20 % - Markeringsfarve1 2 3 3 5 4 2" xfId="10829"/>
    <cellStyle name="20 % - Markeringsfarve1 2 3 3 5 5" xfId="426"/>
    <cellStyle name="20 % - Markeringsfarve1 2 3 3 5 5 2" xfId="10830"/>
    <cellStyle name="20 % - Markeringsfarve1 2 3 3 5 6" xfId="427"/>
    <cellStyle name="20 % - Markeringsfarve1 2 3 3 5 6 2" xfId="10831"/>
    <cellStyle name="20 % - Markeringsfarve1 2 3 3 5 7" xfId="10826"/>
    <cellStyle name="20 % - Markeringsfarve1 2 3 3 6" xfId="428"/>
    <cellStyle name="20 % - Markeringsfarve1 2 3 3 6 2" xfId="10832"/>
    <cellStyle name="20 % - Markeringsfarve1 2 3 3 7" xfId="429"/>
    <cellStyle name="20 % - Markeringsfarve1 2 3 3 7 2" xfId="10833"/>
    <cellStyle name="20 % - Markeringsfarve1 2 3 3 8" xfId="430"/>
    <cellStyle name="20 % - Markeringsfarve1 2 3 3 8 2" xfId="10834"/>
    <cellStyle name="20 % - Markeringsfarve1 2 3 3 9" xfId="431"/>
    <cellStyle name="20 % - Markeringsfarve1 2 3 3 9 2" xfId="10835"/>
    <cellStyle name="20 % - Markeringsfarve1 2 3 4" xfId="432"/>
    <cellStyle name="20 % - Markeringsfarve1 2 3 4 2" xfId="433"/>
    <cellStyle name="20 % - Markeringsfarve1 2 3 4 2 2" xfId="10837"/>
    <cellStyle name="20 % - Markeringsfarve1 2 3 4 3" xfId="434"/>
    <cellStyle name="20 % - Markeringsfarve1 2 3 4 3 2" xfId="10838"/>
    <cellStyle name="20 % - Markeringsfarve1 2 3 4 4" xfId="435"/>
    <cellStyle name="20 % - Markeringsfarve1 2 3 4 4 2" xfId="10839"/>
    <cellStyle name="20 % - Markeringsfarve1 2 3 4 5" xfId="436"/>
    <cellStyle name="20 % - Markeringsfarve1 2 3 4 5 2" xfId="10840"/>
    <cellStyle name="20 % - Markeringsfarve1 2 3 4 6" xfId="437"/>
    <cellStyle name="20 % - Markeringsfarve1 2 3 4 6 2" xfId="10841"/>
    <cellStyle name="20 % - Markeringsfarve1 2 3 4 7" xfId="10836"/>
    <cellStyle name="20 % - Markeringsfarve1 2 3 5" xfId="438"/>
    <cellStyle name="20 % - Markeringsfarve1 2 3 5 2" xfId="439"/>
    <cellStyle name="20 % - Markeringsfarve1 2 3 5 2 2" xfId="10843"/>
    <cellStyle name="20 % - Markeringsfarve1 2 3 5 3" xfId="440"/>
    <cellStyle name="20 % - Markeringsfarve1 2 3 5 3 2" xfId="10844"/>
    <cellStyle name="20 % - Markeringsfarve1 2 3 5 4" xfId="441"/>
    <cellStyle name="20 % - Markeringsfarve1 2 3 5 4 2" xfId="10845"/>
    <cellStyle name="20 % - Markeringsfarve1 2 3 5 5" xfId="442"/>
    <cellStyle name="20 % - Markeringsfarve1 2 3 5 5 2" xfId="10846"/>
    <cellStyle name="20 % - Markeringsfarve1 2 3 5 6" xfId="443"/>
    <cellStyle name="20 % - Markeringsfarve1 2 3 5 6 2" xfId="10847"/>
    <cellStyle name="20 % - Markeringsfarve1 2 3 5 7" xfId="10842"/>
    <cellStyle name="20 % - Markeringsfarve1 2 3 6" xfId="444"/>
    <cellStyle name="20 % - Markeringsfarve1 2 3 6 2" xfId="445"/>
    <cellStyle name="20 % - Markeringsfarve1 2 3 6 2 2" xfId="10849"/>
    <cellStyle name="20 % - Markeringsfarve1 2 3 6 3" xfId="446"/>
    <cellStyle name="20 % - Markeringsfarve1 2 3 6 3 2" xfId="10850"/>
    <cellStyle name="20 % - Markeringsfarve1 2 3 6 4" xfId="447"/>
    <cellStyle name="20 % - Markeringsfarve1 2 3 6 4 2" xfId="10851"/>
    <cellStyle name="20 % - Markeringsfarve1 2 3 6 5" xfId="448"/>
    <cellStyle name="20 % - Markeringsfarve1 2 3 6 5 2" xfId="10852"/>
    <cellStyle name="20 % - Markeringsfarve1 2 3 6 6" xfId="449"/>
    <cellStyle name="20 % - Markeringsfarve1 2 3 6 6 2" xfId="10853"/>
    <cellStyle name="20 % - Markeringsfarve1 2 3 6 7" xfId="10848"/>
    <cellStyle name="20 % - Markeringsfarve1 2 3 7" xfId="450"/>
    <cellStyle name="20 % - Markeringsfarve1 2 3 7 2" xfId="451"/>
    <cellStyle name="20 % - Markeringsfarve1 2 3 7 2 2" xfId="10855"/>
    <cellStyle name="20 % - Markeringsfarve1 2 3 7 3" xfId="452"/>
    <cellStyle name="20 % - Markeringsfarve1 2 3 7 3 2" xfId="10856"/>
    <cellStyle name="20 % - Markeringsfarve1 2 3 7 4" xfId="453"/>
    <cellStyle name="20 % - Markeringsfarve1 2 3 7 4 2" xfId="10857"/>
    <cellStyle name="20 % - Markeringsfarve1 2 3 7 5" xfId="454"/>
    <cellStyle name="20 % - Markeringsfarve1 2 3 7 5 2" xfId="10858"/>
    <cellStyle name="20 % - Markeringsfarve1 2 3 7 6" xfId="455"/>
    <cellStyle name="20 % - Markeringsfarve1 2 3 7 6 2" xfId="10859"/>
    <cellStyle name="20 % - Markeringsfarve1 2 3 7 7" xfId="10854"/>
    <cellStyle name="20 % - Markeringsfarve1 2 3 8" xfId="456"/>
    <cellStyle name="20 % - Markeringsfarve1 2 3 8 2" xfId="10860"/>
    <cellStyle name="20 % - Markeringsfarve1 2 3 9" xfId="457"/>
    <cellStyle name="20 % - Markeringsfarve1 2 3 9 2" xfId="10861"/>
    <cellStyle name="20 % - Markeringsfarve1 2 4" xfId="458"/>
    <cellStyle name="20 % - Markeringsfarve1 2 4 10" xfId="459"/>
    <cellStyle name="20 % - Markeringsfarve1 2 4 10 2" xfId="10863"/>
    <cellStyle name="20 % - Markeringsfarve1 2 4 11" xfId="460"/>
    <cellStyle name="20 % - Markeringsfarve1 2 4 11 2" xfId="10864"/>
    <cellStyle name="20 % - Markeringsfarve1 2 4 12" xfId="10862"/>
    <cellStyle name="20 % - Markeringsfarve1 2 4 2" xfId="461"/>
    <cellStyle name="20 % - Markeringsfarve1 2 4 2 10" xfId="462"/>
    <cellStyle name="20 % - Markeringsfarve1 2 4 2 10 2" xfId="10866"/>
    <cellStyle name="20 % - Markeringsfarve1 2 4 2 11" xfId="10865"/>
    <cellStyle name="20 % - Markeringsfarve1 2 4 2 2" xfId="463"/>
    <cellStyle name="20 % - Markeringsfarve1 2 4 2 2 10" xfId="10867"/>
    <cellStyle name="20 % - Markeringsfarve1 2 4 2 2 2" xfId="464"/>
    <cellStyle name="20 % - Markeringsfarve1 2 4 2 2 2 2" xfId="465"/>
    <cellStyle name="20 % - Markeringsfarve1 2 4 2 2 2 2 2" xfId="10869"/>
    <cellStyle name="20 % - Markeringsfarve1 2 4 2 2 2 3" xfId="466"/>
    <cellStyle name="20 % - Markeringsfarve1 2 4 2 2 2 3 2" xfId="10870"/>
    <cellStyle name="20 % - Markeringsfarve1 2 4 2 2 2 4" xfId="467"/>
    <cellStyle name="20 % - Markeringsfarve1 2 4 2 2 2 4 2" xfId="10871"/>
    <cellStyle name="20 % - Markeringsfarve1 2 4 2 2 2 5" xfId="468"/>
    <cellStyle name="20 % - Markeringsfarve1 2 4 2 2 2 5 2" xfId="10872"/>
    <cellStyle name="20 % - Markeringsfarve1 2 4 2 2 2 6" xfId="469"/>
    <cellStyle name="20 % - Markeringsfarve1 2 4 2 2 2 6 2" xfId="10873"/>
    <cellStyle name="20 % - Markeringsfarve1 2 4 2 2 2 7" xfId="10868"/>
    <cellStyle name="20 % - Markeringsfarve1 2 4 2 2 3" xfId="470"/>
    <cellStyle name="20 % - Markeringsfarve1 2 4 2 2 3 2" xfId="471"/>
    <cellStyle name="20 % - Markeringsfarve1 2 4 2 2 3 2 2" xfId="10875"/>
    <cellStyle name="20 % - Markeringsfarve1 2 4 2 2 3 3" xfId="472"/>
    <cellStyle name="20 % - Markeringsfarve1 2 4 2 2 3 3 2" xfId="10876"/>
    <cellStyle name="20 % - Markeringsfarve1 2 4 2 2 3 4" xfId="473"/>
    <cellStyle name="20 % - Markeringsfarve1 2 4 2 2 3 4 2" xfId="10877"/>
    <cellStyle name="20 % - Markeringsfarve1 2 4 2 2 3 5" xfId="474"/>
    <cellStyle name="20 % - Markeringsfarve1 2 4 2 2 3 5 2" xfId="10878"/>
    <cellStyle name="20 % - Markeringsfarve1 2 4 2 2 3 6" xfId="475"/>
    <cellStyle name="20 % - Markeringsfarve1 2 4 2 2 3 6 2" xfId="10879"/>
    <cellStyle name="20 % - Markeringsfarve1 2 4 2 2 3 7" xfId="10874"/>
    <cellStyle name="20 % - Markeringsfarve1 2 4 2 2 4" xfId="476"/>
    <cellStyle name="20 % - Markeringsfarve1 2 4 2 2 4 2" xfId="477"/>
    <cellStyle name="20 % - Markeringsfarve1 2 4 2 2 4 2 2" xfId="10881"/>
    <cellStyle name="20 % - Markeringsfarve1 2 4 2 2 4 3" xfId="478"/>
    <cellStyle name="20 % - Markeringsfarve1 2 4 2 2 4 3 2" xfId="10882"/>
    <cellStyle name="20 % - Markeringsfarve1 2 4 2 2 4 4" xfId="479"/>
    <cellStyle name="20 % - Markeringsfarve1 2 4 2 2 4 4 2" xfId="10883"/>
    <cellStyle name="20 % - Markeringsfarve1 2 4 2 2 4 5" xfId="480"/>
    <cellStyle name="20 % - Markeringsfarve1 2 4 2 2 4 5 2" xfId="10884"/>
    <cellStyle name="20 % - Markeringsfarve1 2 4 2 2 4 6" xfId="481"/>
    <cellStyle name="20 % - Markeringsfarve1 2 4 2 2 4 6 2" xfId="10885"/>
    <cellStyle name="20 % - Markeringsfarve1 2 4 2 2 4 7" xfId="10880"/>
    <cellStyle name="20 % - Markeringsfarve1 2 4 2 2 5" xfId="482"/>
    <cellStyle name="20 % - Markeringsfarve1 2 4 2 2 5 2" xfId="10886"/>
    <cellStyle name="20 % - Markeringsfarve1 2 4 2 2 6" xfId="483"/>
    <cellStyle name="20 % - Markeringsfarve1 2 4 2 2 6 2" xfId="10887"/>
    <cellStyle name="20 % - Markeringsfarve1 2 4 2 2 7" xfId="484"/>
    <cellStyle name="20 % - Markeringsfarve1 2 4 2 2 7 2" xfId="10888"/>
    <cellStyle name="20 % - Markeringsfarve1 2 4 2 2 8" xfId="485"/>
    <cellStyle name="20 % - Markeringsfarve1 2 4 2 2 8 2" xfId="10889"/>
    <cellStyle name="20 % - Markeringsfarve1 2 4 2 2 9" xfId="486"/>
    <cellStyle name="20 % - Markeringsfarve1 2 4 2 2 9 2" xfId="10890"/>
    <cellStyle name="20 % - Markeringsfarve1 2 4 2 3" xfId="487"/>
    <cellStyle name="20 % - Markeringsfarve1 2 4 2 3 2" xfId="488"/>
    <cellStyle name="20 % - Markeringsfarve1 2 4 2 3 2 2" xfId="10892"/>
    <cellStyle name="20 % - Markeringsfarve1 2 4 2 3 3" xfId="489"/>
    <cellStyle name="20 % - Markeringsfarve1 2 4 2 3 3 2" xfId="10893"/>
    <cellStyle name="20 % - Markeringsfarve1 2 4 2 3 4" xfId="490"/>
    <cellStyle name="20 % - Markeringsfarve1 2 4 2 3 4 2" xfId="10894"/>
    <cellStyle name="20 % - Markeringsfarve1 2 4 2 3 5" xfId="491"/>
    <cellStyle name="20 % - Markeringsfarve1 2 4 2 3 5 2" xfId="10895"/>
    <cellStyle name="20 % - Markeringsfarve1 2 4 2 3 6" xfId="492"/>
    <cellStyle name="20 % - Markeringsfarve1 2 4 2 3 6 2" xfId="10896"/>
    <cellStyle name="20 % - Markeringsfarve1 2 4 2 3 7" xfId="10891"/>
    <cellStyle name="20 % - Markeringsfarve1 2 4 2 4" xfId="493"/>
    <cellStyle name="20 % - Markeringsfarve1 2 4 2 4 2" xfId="494"/>
    <cellStyle name="20 % - Markeringsfarve1 2 4 2 4 2 2" xfId="10898"/>
    <cellStyle name="20 % - Markeringsfarve1 2 4 2 4 3" xfId="495"/>
    <cellStyle name="20 % - Markeringsfarve1 2 4 2 4 3 2" xfId="10899"/>
    <cellStyle name="20 % - Markeringsfarve1 2 4 2 4 4" xfId="496"/>
    <cellStyle name="20 % - Markeringsfarve1 2 4 2 4 4 2" xfId="10900"/>
    <cellStyle name="20 % - Markeringsfarve1 2 4 2 4 5" xfId="497"/>
    <cellStyle name="20 % - Markeringsfarve1 2 4 2 4 5 2" xfId="10901"/>
    <cellStyle name="20 % - Markeringsfarve1 2 4 2 4 6" xfId="498"/>
    <cellStyle name="20 % - Markeringsfarve1 2 4 2 4 6 2" xfId="10902"/>
    <cellStyle name="20 % - Markeringsfarve1 2 4 2 4 7" xfId="10897"/>
    <cellStyle name="20 % - Markeringsfarve1 2 4 2 5" xfId="499"/>
    <cellStyle name="20 % - Markeringsfarve1 2 4 2 5 2" xfId="500"/>
    <cellStyle name="20 % - Markeringsfarve1 2 4 2 5 2 2" xfId="10904"/>
    <cellStyle name="20 % - Markeringsfarve1 2 4 2 5 3" xfId="501"/>
    <cellStyle name="20 % - Markeringsfarve1 2 4 2 5 3 2" xfId="10905"/>
    <cellStyle name="20 % - Markeringsfarve1 2 4 2 5 4" xfId="502"/>
    <cellStyle name="20 % - Markeringsfarve1 2 4 2 5 4 2" xfId="10906"/>
    <cellStyle name="20 % - Markeringsfarve1 2 4 2 5 5" xfId="503"/>
    <cellStyle name="20 % - Markeringsfarve1 2 4 2 5 5 2" xfId="10907"/>
    <cellStyle name="20 % - Markeringsfarve1 2 4 2 5 6" xfId="504"/>
    <cellStyle name="20 % - Markeringsfarve1 2 4 2 5 6 2" xfId="10908"/>
    <cellStyle name="20 % - Markeringsfarve1 2 4 2 5 7" xfId="10903"/>
    <cellStyle name="20 % - Markeringsfarve1 2 4 2 6" xfId="505"/>
    <cellStyle name="20 % - Markeringsfarve1 2 4 2 6 2" xfId="10909"/>
    <cellStyle name="20 % - Markeringsfarve1 2 4 2 7" xfId="506"/>
    <cellStyle name="20 % - Markeringsfarve1 2 4 2 7 2" xfId="10910"/>
    <cellStyle name="20 % - Markeringsfarve1 2 4 2 8" xfId="507"/>
    <cellStyle name="20 % - Markeringsfarve1 2 4 2 8 2" xfId="10911"/>
    <cellStyle name="20 % - Markeringsfarve1 2 4 2 9" xfId="508"/>
    <cellStyle name="20 % - Markeringsfarve1 2 4 2 9 2" xfId="10912"/>
    <cellStyle name="20 % - Markeringsfarve1 2 4 3" xfId="509"/>
    <cellStyle name="20 % - Markeringsfarve1 2 4 3 10" xfId="10913"/>
    <cellStyle name="20 % - Markeringsfarve1 2 4 3 2" xfId="510"/>
    <cellStyle name="20 % - Markeringsfarve1 2 4 3 2 2" xfId="511"/>
    <cellStyle name="20 % - Markeringsfarve1 2 4 3 2 2 2" xfId="10915"/>
    <cellStyle name="20 % - Markeringsfarve1 2 4 3 2 3" xfId="512"/>
    <cellStyle name="20 % - Markeringsfarve1 2 4 3 2 3 2" xfId="10916"/>
    <cellStyle name="20 % - Markeringsfarve1 2 4 3 2 4" xfId="513"/>
    <cellStyle name="20 % - Markeringsfarve1 2 4 3 2 4 2" xfId="10917"/>
    <cellStyle name="20 % - Markeringsfarve1 2 4 3 2 5" xfId="514"/>
    <cellStyle name="20 % - Markeringsfarve1 2 4 3 2 5 2" xfId="10918"/>
    <cellStyle name="20 % - Markeringsfarve1 2 4 3 2 6" xfId="515"/>
    <cellStyle name="20 % - Markeringsfarve1 2 4 3 2 6 2" xfId="10919"/>
    <cellStyle name="20 % - Markeringsfarve1 2 4 3 2 7" xfId="10914"/>
    <cellStyle name="20 % - Markeringsfarve1 2 4 3 3" xfId="516"/>
    <cellStyle name="20 % - Markeringsfarve1 2 4 3 3 2" xfId="517"/>
    <cellStyle name="20 % - Markeringsfarve1 2 4 3 3 2 2" xfId="10921"/>
    <cellStyle name="20 % - Markeringsfarve1 2 4 3 3 3" xfId="518"/>
    <cellStyle name="20 % - Markeringsfarve1 2 4 3 3 3 2" xfId="10922"/>
    <cellStyle name="20 % - Markeringsfarve1 2 4 3 3 4" xfId="519"/>
    <cellStyle name="20 % - Markeringsfarve1 2 4 3 3 4 2" xfId="10923"/>
    <cellStyle name="20 % - Markeringsfarve1 2 4 3 3 5" xfId="520"/>
    <cellStyle name="20 % - Markeringsfarve1 2 4 3 3 5 2" xfId="10924"/>
    <cellStyle name="20 % - Markeringsfarve1 2 4 3 3 6" xfId="521"/>
    <cellStyle name="20 % - Markeringsfarve1 2 4 3 3 6 2" xfId="10925"/>
    <cellStyle name="20 % - Markeringsfarve1 2 4 3 3 7" xfId="10920"/>
    <cellStyle name="20 % - Markeringsfarve1 2 4 3 4" xfId="522"/>
    <cellStyle name="20 % - Markeringsfarve1 2 4 3 4 2" xfId="523"/>
    <cellStyle name="20 % - Markeringsfarve1 2 4 3 4 2 2" xfId="10927"/>
    <cellStyle name="20 % - Markeringsfarve1 2 4 3 4 3" xfId="524"/>
    <cellStyle name="20 % - Markeringsfarve1 2 4 3 4 3 2" xfId="10928"/>
    <cellStyle name="20 % - Markeringsfarve1 2 4 3 4 4" xfId="525"/>
    <cellStyle name="20 % - Markeringsfarve1 2 4 3 4 4 2" xfId="10929"/>
    <cellStyle name="20 % - Markeringsfarve1 2 4 3 4 5" xfId="526"/>
    <cellStyle name="20 % - Markeringsfarve1 2 4 3 4 5 2" xfId="10930"/>
    <cellStyle name="20 % - Markeringsfarve1 2 4 3 4 6" xfId="527"/>
    <cellStyle name="20 % - Markeringsfarve1 2 4 3 4 6 2" xfId="10931"/>
    <cellStyle name="20 % - Markeringsfarve1 2 4 3 4 7" xfId="10926"/>
    <cellStyle name="20 % - Markeringsfarve1 2 4 3 5" xfId="528"/>
    <cellStyle name="20 % - Markeringsfarve1 2 4 3 5 2" xfId="10932"/>
    <cellStyle name="20 % - Markeringsfarve1 2 4 3 6" xfId="529"/>
    <cellStyle name="20 % - Markeringsfarve1 2 4 3 6 2" xfId="10933"/>
    <cellStyle name="20 % - Markeringsfarve1 2 4 3 7" xfId="530"/>
    <cellStyle name="20 % - Markeringsfarve1 2 4 3 7 2" xfId="10934"/>
    <cellStyle name="20 % - Markeringsfarve1 2 4 3 8" xfId="531"/>
    <cellStyle name="20 % - Markeringsfarve1 2 4 3 8 2" xfId="10935"/>
    <cellStyle name="20 % - Markeringsfarve1 2 4 3 9" xfId="532"/>
    <cellStyle name="20 % - Markeringsfarve1 2 4 3 9 2" xfId="10936"/>
    <cellStyle name="20 % - Markeringsfarve1 2 4 4" xfId="533"/>
    <cellStyle name="20 % - Markeringsfarve1 2 4 4 2" xfId="534"/>
    <cellStyle name="20 % - Markeringsfarve1 2 4 4 2 2" xfId="10938"/>
    <cellStyle name="20 % - Markeringsfarve1 2 4 4 3" xfId="535"/>
    <cellStyle name="20 % - Markeringsfarve1 2 4 4 3 2" xfId="10939"/>
    <cellStyle name="20 % - Markeringsfarve1 2 4 4 4" xfId="536"/>
    <cellStyle name="20 % - Markeringsfarve1 2 4 4 4 2" xfId="10940"/>
    <cellStyle name="20 % - Markeringsfarve1 2 4 4 5" xfId="537"/>
    <cellStyle name="20 % - Markeringsfarve1 2 4 4 5 2" xfId="10941"/>
    <cellStyle name="20 % - Markeringsfarve1 2 4 4 6" xfId="538"/>
    <cellStyle name="20 % - Markeringsfarve1 2 4 4 6 2" xfId="10942"/>
    <cellStyle name="20 % - Markeringsfarve1 2 4 4 7" xfId="10937"/>
    <cellStyle name="20 % - Markeringsfarve1 2 4 5" xfId="539"/>
    <cellStyle name="20 % - Markeringsfarve1 2 4 5 2" xfId="540"/>
    <cellStyle name="20 % - Markeringsfarve1 2 4 5 2 2" xfId="10944"/>
    <cellStyle name="20 % - Markeringsfarve1 2 4 5 3" xfId="541"/>
    <cellStyle name="20 % - Markeringsfarve1 2 4 5 3 2" xfId="10945"/>
    <cellStyle name="20 % - Markeringsfarve1 2 4 5 4" xfId="542"/>
    <cellStyle name="20 % - Markeringsfarve1 2 4 5 4 2" xfId="10946"/>
    <cellStyle name="20 % - Markeringsfarve1 2 4 5 5" xfId="543"/>
    <cellStyle name="20 % - Markeringsfarve1 2 4 5 5 2" xfId="10947"/>
    <cellStyle name="20 % - Markeringsfarve1 2 4 5 6" xfId="544"/>
    <cellStyle name="20 % - Markeringsfarve1 2 4 5 6 2" xfId="10948"/>
    <cellStyle name="20 % - Markeringsfarve1 2 4 5 7" xfId="10943"/>
    <cellStyle name="20 % - Markeringsfarve1 2 4 6" xfId="545"/>
    <cellStyle name="20 % - Markeringsfarve1 2 4 6 2" xfId="546"/>
    <cellStyle name="20 % - Markeringsfarve1 2 4 6 2 2" xfId="10950"/>
    <cellStyle name="20 % - Markeringsfarve1 2 4 6 3" xfId="547"/>
    <cellStyle name="20 % - Markeringsfarve1 2 4 6 3 2" xfId="10951"/>
    <cellStyle name="20 % - Markeringsfarve1 2 4 6 4" xfId="548"/>
    <cellStyle name="20 % - Markeringsfarve1 2 4 6 4 2" xfId="10952"/>
    <cellStyle name="20 % - Markeringsfarve1 2 4 6 5" xfId="549"/>
    <cellStyle name="20 % - Markeringsfarve1 2 4 6 5 2" xfId="10953"/>
    <cellStyle name="20 % - Markeringsfarve1 2 4 6 6" xfId="550"/>
    <cellStyle name="20 % - Markeringsfarve1 2 4 6 6 2" xfId="10954"/>
    <cellStyle name="20 % - Markeringsfarve1 2 4 6 7" xfId="10949"/>
    <cellStyle name="20 % - Markeringsfarve1 2 4 7" xfId="551"/>
    <cellStyle name="20 % - Markeringsfarve1 2 4 7 2" xfId="10955"/>
    <cellStyle name="20 % - Markeringsfarve1 2 4 8" xfId="552"/>
    <cellStyle name="20 % - Markeringsfarve1 2 4 8 2" xfId="10956"/>
    <cellStyle name="20 % - Markeringsfarve1 2 4 9" xfId="553"/>
    <cellStyle name="20 % - Markeringsfarve1 2 4 9 2" xfId="10957"/>
    <cellStyle name="20 % - Markeringsfarve1 2 5" xfId="554"/>
    <cellStyle name="20 % - Markeringsfarve1 2 5 10" xfId="555"/>
    <cellStyle name="20 % - Markeringsfarve1 2 5 10 2" xfId="10959"/>
    <cellStyle name="20 % - Markeringsfarve1 2 5 11" xfId="10958"/>
    <cellStyle name="20 % - Markeringsfarve1 2 5 2" xfId="556"/>
    <cellStyle name="20 % - Markeringsfarve1 2 5 2 10" xfId="10960"/>
    <cellStyle name="20 % - Markeringsfarve1 2 5 2 2" xfId="557"/>
    <cellStyle name="20 % - Markeringsfarve1 2 5 2 2 2" xfId="558"/>
    <cellStyle name="20 % - Markeringsfarve1 2 5 2 2 2 2" xfId="10962"/>
    <cellStyle name="20 % - Markeringsfarve1 2 5 2 2 3" xfId="559"/>
    <cellStyle name="20 % - Markeringsfarve1 2 5 2 2 3 2" xfId="10963"/>
    <cellStyle name="20 % - Markeringsfarve1 2 5 2 2 4" xfId="560"/>
    <cellStyle name="20 % - Markeringsfarve1 2 5 2 2 4 2" xfId="10964"/>
    <cellStyle name="20 % - Markeringsfarve1 2 5 2 2 5" xfId="561"/>
    <cellStyle name="20 % - Markeringsfarve1 2 5 2 2 5 2" xfId="10965"/>
    <cellStyle name="20 % - Markeringsfarve1 2 5 2 2 6" xfId="562"/>
    <cellStyle name="20 % - Markeringsfarve1 2 5 2 2 6 2" xfId="10966"/>
    <cellStyle name="20 % - Markeringsfarve1 2 5 2 2 7" xfId="10961"/>
    <cellStyle name="20 % - Markeringsfarve1 2 5 2 3" xfId="563"/>
    <cellStyle name="20 % - Markeringsfarve1 2 5 2 3 2" xfId="564"/>
    <cellStyle name="20 % - Markeringsfarve1 2 5 2 3 2 2" xfId="10968"/>
    <cellStyle name="20 % - Markeringsfarve1 2 5 2 3 3" xfId="565"/>
    <cellStyle name="20 % - Markeringsfarve1 2 5 2 3 3 2" xfId="10969"/>
    <cellStyle name="20 % - Markeringsfarve1 2 5 2 3 4" xfId="566"/>
    <cellStyle name="20 % - Markeringsfarve1 2 5 2 3 4 2" xfId="10970"/>
    <cellStyle name="20 % - Markeringsfarve1 2 5 2 3 5" xfId="567"/>
    <cellStyle name="20 % - Markeringsfarve1 2 5 2 3 5 2" xfId="10971"/>
    <cellStyle name="20 % - Markeringsfarve1 2 5 2 3 6" xfId="568"/>
    <cellStyle name="20 % - Markeringsfarve1 2 5 2 3 6 2" xfId="10972"/>
    <cellStyle name="20 % - Markeringsfarve1 2 5 2 3 7" xfId="10967"/>
    <cellStyle name="20 % - Markeringsfarve1 2 5 2 4" xfId="569"/>
    <cellStyle name="20 % - Markeringsfarve1 2 5 2 4 2" xfId="570"/>
    <cellStyle name="20 % - Markeringsfarve1 2 5 2 4 2 2" xfId="10974"/>
    <cellStyle name="20 % - Markeringsfarve1 2 5 2 4 3" xfId="571"/>
    <cellStyle name="20 % - Markeringsfarve1 2 5 2 4 3 2" xfId="10975"/>
    <cellStyle name="20 % - Markeringsfarve1 2 5 2 4 4" xfId="572"/>
    <cellStyle name="20 % - Markeringsfarve1 2 5 2 4 4 2" xfId="10976"/>
    <cellStyle name="20 % - Markeringsfarve1 2 5 2 4 5" xfId="573"/>
    <cellStyle name="20 % - Markeringsfarve1 2 5 2 4 5 2" xfId="10977"/>
    <cellStyle name="20 % - Markeringsfarve1 2 5 2 4 6" xfId="574"/>
    <cellStyle name="20 % - Markeringsfarve1 2 5 2 4 6 2" xfId="10978"/>
    <cellStyle name="20 % - Markeringsfarve1 2 5 2 4 7" xfId="10973"/>
    <cellStyle name="20 % - Markeringsfarve1 2 5 2 5" xfId="575"/>
    <cellStyle name="20 % - Markeringsfarve1 2 5 2 5 2" xfId="10979"/>
    <cellStyle name="20 % - Markeringsfarve1 2 5 2 6" xfId="576"/>
    <cellStyle name="20 % - Markeringsfarve1 2 5 2 6 2" xfId="10980"/>
    <cellStyle name="20 % - Markeringsfarve1 2 5 2 7" xfId="577"/>
    <cellStyle name="20 % - Markeringsfarve1 2 5 2 7 2" xfId="10981"/>
    <cellStyle name="20 % - Markeringsfarve1 2 5 2 8" xfId="578"/>
    <cellStyle name="20 % - Markeringsfarve1 2 5 2 8 2" xfId="10982"/>
    <cellStyle name="20 % - Markeringsfarve1 2 5 2 9" xfId="579"/>
    <cellStyle name="20 % - Markeringsfarve1 2 5 2 9 2" xfId="10983"/>
    <cellStyle name="20 % - Markeringsfarve1 2 5 3" xfId="580"/>
    <cellStyle name="20 % - Markeringsfarve1 2 5 3 2" xfId="581"/>
    <cellStyle name="20 % - Markeringsfarve1 2 5 3 2 2" xfId="10985"/>
    <cellStyle name="20 % - Markeringsfarve1 2 5 3 3" xfId="582"/>
    <cellStyle name="20 % - Markeringsfarve1 2 5 3 3 2" xfId="10986"/>
    <cellStyle name="20 % - Markeringsfarve1 2 5 3 4" xfId="583"/>
    <cellStyle name="20 % - Markeringsfarve1 2 5 3 4 2" xfId="10987"/>
    <cellStyle name="20 % - Markeringsfarve1 2 5 3 5" xfId="584"/>
    <cellStyle name="20 % - Markeringsfarve1 2 5 3 5 2" xfId="10988"/>
    <cellStyle name="20 % - Markeringsfarve1 2 5 3 6" xfId="585"/>
    <cellStyle name="20 % - Markeringsfarve1 2 5 3 6 2" xfId="10989"/>
    <cellStyle name="20 % - Markeringsfarve1 2 5 3 7" xfId="10984"/>
    <cellStyle name="20 % - Markeringsfarve1 2 5 4" xfId="586"/>
    <cellStyle name="20 % - Markeringsfarve1 2 5 4 2" xfId="587"/>
    <cellStyle name="20 % - Markeringsfarve1 2 5 4 2 2" xfId="10991"/>
    <cellStyle name="20 % - Markeringsfarve1 2 5 4 3" xfId="588"/>
    <cellStyle name="20 % - Markeringsfarve1 2 5 4 3 2" xfId="10992"/>
    <cellStyle name="20 % - Markeringsfarve1 2 5 4 4" xfId="589"/>
    <cellStyle name="20 % - Markeringsfarve1 2 5 4 4 2" xfId="10993"/>
    <cellStyle name="20 % - Markeringsfarve1 2 5 4 5" xfId="590"/>
    <cellStyle name="20 % - Markeringsfarve1 2 5 4 5 2" xfId="10994"/>
    <cellStyle name="20 % - Markeringsfarve1 2 5 4 6" xfId="591"/>
    <cellStyle name="20 % - Markeringsfarve1 2 5 4 6 2" xfId="10995"/>
    <cellStyle name="20 % - Markeringsfarve1 2 5 4 7" xfId="10990"/>
    <cellStyle name="20 % - Markeringsfarve1 2 5 5" xfId="592"/>
    <cellStyle name="20 % - Markeringsfarve1 2 5 5 2" xfId="593"/>
    <cellStyle name="20 % - Markeringsfarve1 2 5 5 2 2" xfId="10997"/>
    <cellStyle name="20 % - Markeringsfarve1 2 5 5 3" xfId="594"/>
    <cellStyle name="20 % - Markeringsfarve1 2 5 5 3 2" xfId="10998"/>
    <cellStyle name="20 % - Markeringsfarve1 2 5 5 4" xfId="595"/>
    <cellStyle name="20 % - Markeringsfarve1 2 5 5 4 2" xfId="10999"/>
    <cellStyle name="20 % - Markeringsfarve1 2 5 5 5" xfId="596"/>
    <cellStyle name="20 % - Markeringsfarve1 2 5 5 5 2" xfId="11000"/>
    <cellStyle name="20 % - Markeringsfarve1 2 5 5 6" xfId="597"/>
    <cellStyle name="20 % - Markeringsfarve1 2 5 5 6 2" xfId="11001"/>
    <cellStyle name="20 % - Markeringsfarve1 2 5 5 7" xfId="10996"/>
    <cellStyle name="20 % - Markeringsfarve1 2 5 6" xfId="598"/>
    <cellStyle name="20 % - Markeringsfarve1 2 5 6 2" xfId="11002"/>
    <cellStyle name="20 % - Markeringsfarve1 2 5 7" xfId="599"/>
    <cellStyle name="20 % - Markeringsfarve1 2 5 7 2" xfId="11003"/>
    <cellStyle name="20 % - Markeringsfarve1 2 5 8" xfId="600"/>
    <cellStyle name="20 % - Markeringsfarve1 2 5 8 2" xfId="11004"/>
    <cellStyle name="20 % - Markeringsfarve1 2 5 9" xfId="601"/>
    <cellStyle name="20 % - Markeringsfarve1 2 5 9 2" xfId="11005"/>
    <cellStyle name="20 % - Markeringsfarve1 2 6" xfId="602"/>
    <cellStyle name="20 % - Markeringsfarve1 2 6 10" xfId="11006"/>
    <cellStyle name="20 % - Markeringsfarve1 2 6 2" xfId="603"/>
    <cellStyle name="20 % - Markeringsfarve1 2 6 2 2" xfId="604"/>
    <cellStyle name="20 % - Markeringsfarve1 2 6 2 2 2" xfId="11008"/>
    <cellStyle name="20 % - Markeringsfarve1 2 6 2 3" xfId="605"/>
    <cellStyle name="20 % - Markeringsfarve1 2 6 2 3 2" xfId="11009"/>
    <cellStyle name="20 % - Markeringsfarve1 2 6 2 4" xfId="606"/>
    <cellStyle name="20 % - Markeringsfarve1 2 6 2 4 2" xfId="11010"/>
    <cellStyle name="20 % - Markeringsfarve1 2 6 2 5" xfId="607"/>
    <cellStyle name="20 % - Markeringsfarve1 2 6 2 5 2" xfId="11011"/>
    <cellStyle name="20 % - Markeringsfarve1 2 6 2 6" xfId="608"/>
    <cellStyle name="20 % - Markeringsfarve1 2 6 2 6 2" xfId="11012"/>
    <cellStyle name="20 % - Markeringsfarve1 2 6 2 7" xfId="11007"/>
    <cellStyle name="20 % - Markeringsfarve1 2 6 3" xfId="609"/>
    <cellStyle name="20 % - Markeringsfarve1 2 6 3 2" xfId="610"/>
    <cellStyle name="20 % - Markeringsfarve1 2 6 3 2 2" xfId="11014"/>
    <cellStyle name="20 % - Markeringsfarve1 2 6 3 3" xfId="611"/>
    <cellStyle name="20 % - Markeringsfarve1 2 6 3 3 2" xfId="11015"/>
    <cellStyle name="20 % - Markeringsfarve1 2 6 3 4" xfId="612"/>
    <cellStyle name="20 % - Markeringsfarve1 2 6 3 4 2" xfId="11016"/>
    <cellStyle name="20 % - Markeringsfarve1 2 6 3 5" xfId="613"/>
    <cellStyle name="20 % - Markeringsfarve1 2 6 3 5 2" xfId="11017"/>
    <cellStyle name="20 % - Markeringsfarve1 2 6 3 6" xfId="614"/>
    <cellStyle name="20 % - Markeringsfarve1 2 6 3 6 2" xfId="11018"/>
    <cellStyle name="20 % - Markeringsfarve1 2 6 3 7" xfId="11013"/>
    <cellStyle name="20 % - Markeringsfarve1 2 6 4" xfId="615"/>
    <cellStyle name="20 % - Markeringsfarve1 2 6 4 2" xfId="616"/>
    <cellStyle name="20 % - Markeringsfarve1 2 6 4 2 2" xfId="11020"/>
    <cellStyle name="20 % - Markeringsfarve1 2 6 4 3" xfId="617"/>
    <cellStyle name="20 % - Markeringsfarve1 2 6 4 3 2" xfId="11021"/>
    <cellStyle name="20 % - Markeringsfarve1 2 6 4 4" xfId="618"/>
    <cellStyle name="20 % - Markeringsfarve1 2 6 4 4 2" xfId="11022"/>
    <cellStyle name="20 % - Markeringsfarve1 2 6 4 5" xfId="619"/>
    <cellStyle name="20 % - Markeringsfarve1 2 6 4 5 2" xfId="11023"/>
    <cellStyle name="20 % - Markeringsfarve1 2 6 4 6" xfId="620"/>
    <cellStyle name="20 % - Markeringsfarve1 2 6 4 6 2" xfId="11024"/>
    <cellStyle name="20 % - Markeringsfarve1 2 6 4 7" xfId="11019"/>
    <cellStyle name="20 % - Markeringsfarve1 2 6 5" xfId="621"/>
    <cellStyle name="20 % - Markeringsfarve1 2 6 5 2" xfId="11025"/>
    <cellStyle name="20 % - Markeringsfarve1 2 6 6" xfId="622"/>
    <cellStyle name="20 % - Markeringsfarve1 2 6 6 2" xfId="11026"/>
    <cellStyle name="20 % - Markeringsfarve1 2 6 7" xfId="623"/>
    <cellStyle name="20 % - Markeringsfarve1 2 6 7 2" xfId="11027"/>
    <cellStyle name="20 % - Markeringsfarve1 2 6 8" xfId="624"/>
    <cellStyle name="20 % - Markeringsfarve1 2 6 8 2" xfId="11028"/>
    <cellStyle name="20 % - Markeringsfarve1 2 6 9" xfId="625"/>
    <cellStyle name="20 % - Markeringsfarve1 2 6 9 2" xfId="11029"/>
    <cellStyle name="20 % - Markeringsfarve1 2 7" xfId="626"/>
    <cellStyle name="20 % - Markeringsfarve1 2 7 2" xfId="627"/>
    <cellStyle name="20 % - Markeringsfarve1 2 7 2 2" xfId="11031"/>
    <cellStyle name="20 % - Markeringsfarve1 2 7 3" xfId="628"/>
    <cellStyle name="20 % - Markeringsfarve1 2 7 3 2" xfId="11032"/>
    <cellStyle name="20 % - Markeringsfarve1 2 7 4" xfId="629"/>
    <cellStyle name="20 % - Markeringsfarve1 2 7 4 2" xfId="11033"/>
    <cellStyle name="20 % - Markeringsfarve1 2 7 5" xfId="630"/>
    <cellStyle name="20 % - Markeringsfarve1 2 7 5 2" xfId="11034"/>
    <cellStyle name="20 % - Markeringsfarve1 2 7 6" xfId="631"/>
    <cellStyle name="20 % - Markeringsfarve1 2 7 6 2" xfId="11035"/>
    <cellStyle name="20 % - Markeringsfarve1 2 7 7" xfId="11030"/>
    <cellStyle name="20 % - Markeringsfarve1 2 8" xfId="632"/>
    <cellStyle name="20 % - Markeringsfarve1 2 8 2" xfId="633"/>
    <cellStyle name="20 % - Markeringsfarve1 2 8 2 2" xfId="11037"/>
    <cellStyle name="20 % - Markeringsfarve1 2 8 3" xfId="634"/>
    <cellStyle name="20 % - Markeringsfarve1 2 8 3 2" xfId="11038"/>
    <cellStyle name="20 % - Markeringsfarve1 2 8 4" xfId="635"/>
    <cellStyle name="20 % - Markeringsfarve1 2 8 4 2" xfId="11039"/>
    <cellStyle name="20 % - Markeringsfarve1 2 8 5" xfId="636"/>
    <cellStyle name="20 % - Markeringsfarve1 2 8 5 2" xfId="11040"/>
    <cellStyle name="20 % - Markeringsfarve1 2 8 6" xfId="637"/>
    <cellStyle name="20 % - Markeringsfarve1 2 8 6 2" xfId="11041"/>
    <cellStyle name="20 % - Markeringsfarve1 2 8 7" xfId="11036"/>
    <cellStyle name="20 % - Markeringsfarve1 2 9" xfId="638"/>
    <cellStyle name="20 % - Markeringsfarve1 2 9 2" xfId="639"/>
    <cellStyle name="20 % - Markeringsfarve1 2 9 2 2" xfId="11043"/>
    <cellStyle name="20 % - Markeringsfarve1 2 9 3" xfId="640"/>
    <cellStyle name="20 % - Markeringsfarve1 2 9 3 2" xfId="11044"/>
    <cellStyle name="20 % - Markeringsfarve1 2 9 4" xfId="641"/>
    <cellStyle name="20 % - Markeringsfarve1 2 9 4 2" xfId="11045"/>
    <cellStyle name="20 % - Markeringsfarve1 2 9 5" xfId="642"/>
    <cellStyle name="20 % - Markeringsfarve1 2 9 5 2" xfId="11046"/>
    <cellStyle name="20 % - Markeringsfarve1 2 9 6" xfId="643"/>
    <cellStyle name="20 % - Markeringsfarve1 2 9 6 2" xfId="11047"/>
    <cellStyle name="20 % - Markeringsfarve1 2 9 7" xfId="11042"/>
    <cellStyle name="20 % - Markeringsfarve1 2_Budget" xfId="644"/>
    <cellStyle name="20 % - Markeringsfarve1 3" xfId="645"/>
    <cellStyle name="20 % - Markeringsfarve1 3 2" xfId="646"/>
    <cellStyle name="20 % - Markeringsfarve1 3 2 10" xfId="11048"/>
    <cellStyle name="20 % - Markeringsfarve1 3 2 2" xfId="647"/>
    <cellStyle name="20 % - Markeringsfarve1 3 2 2 2" xfId="648"/>
    <cellStyle name="20 % - Markeringsfarve1 3 2 2 2 2" xfId="649"/>
    <cellStyle name="20 % - Markeringsfarve1 3 2 2 2 2 2" xfId="11051"/>
    <cellStyle name="20 % - Markeringsfarve1 3 2 2 2 3" xfId="650"/>
    <cellStyle name="20 % - Markeringsfarve1 3 2 2 2 3 2" xfId="11052"/>
    <cellStyle name="20 % - Markeringsfarve1 3 2 2 2 4" xfId="651"/>
    <cellStyle name="20 % - Markeringsfarve1 3 2 2 2 4 2" xfId="11053"/>
    <cellStyle name="20 % - Markeringsfarve1 3 2 2 2 5" xfId="652"/>
    <cellStyle name="20 % - Markeringsfarve1 3 2 2 2 5 2" xfId="11054"/>
    <cellStyle name="20 % - Markeringsfarve1 3 2 2 2 6" xfId="653"/>
    <cellStyle name="20 % - Markeringsfarve1 3 2 2 2 6 2" xfId="11055"/>
    <cellStyle name="20 % - Markeringsfarve1 3 2 2 2 7" xfId="11050"/>
    <cellStyle name="20 % - Markeringsfarve1 3 2 2 3" xfId="654"/>
    <cellStyle name="20 % - Markeringsfarve1 3 2 2 3 2" xfId="11056"/>
    <cellStyle name="20 % - Markeringsfarve1 3 2 2 4" xfId="655"/>
    <cellStyle name="20 % - Markeringsfarve1 3 2 2 4 2" xfId="11057"/>
    <cellStyle name="20 % - Markeringsfarve1 3 2 2 5" xfId="656"/>
    <cellStyle name="20 % - Markeringsfarve1 3 2 2 5 2" xfId="11058"/>
    <cellStyle name="20 % - Markeringsfarve1 3 2 2 6" xfId="657"/>
    <cellStyle name="20 % - Markeringsfarve1 3 2 2 6 2" xfId="11059"/>
    <cellStyle name="20 % - Markeringsfarve1 3 2 2 7" xfId="658"/>
    <cellStyle name="20 % - Markeringsfarve1 3 2 2 7 2" xfId="11060"/>
    <cellStyle name="20 % - Markeringsfarve1 3 2 2 8" xfId="11049"/>
    <cellStyle name="20 % - Markeringsfarve1 3 2 3" xfId="659"/>
    <cellStyle name="20 % - Markeringsfarve1 3 2 3 2" xfId="660"/>
    <cellStyle name="20 % - Markeringsfarve1 3 2 3 2 2" xfId="11062"/>
    <cellStyle name="20 % - Markeringsfarve1 3 2 3 3" xfId="661"/>
    <cellStyle name="20 % - Markeringsfarve1 3 2 3 3 2" xfId="11063"/>
    <cellStyle name="20 % - Markeringsfarve1 3 2 3 4" xfId="662"/>
    <cellStyle name="20 % - Markeringsfarve1 3 2 3 4 2" xfId="11064"/>
    <cellStyle name="20 % - Markeringsfarve1 3 2 3 5" xfId="663"/>
    <cellStyle name="20 % - Markeringsfarve1 3 2 3 5 2" xfId="11065"/>
    <cellStyle name="20 % - Markeringsfarve1 3 2 3 6" xfId="664"/>
    <cellStyle name="20 % - Markeringsfarve1 3 2 3 6 2" xfId="11066"/>
    <cellStyle name="20 % - Markeringsfarve1 3 2 3 7" xfId="11061"/>
    <cellStyle name="20 % - Markeringsfarve1 3 2 4" xfId="665"/>
    <cellStyle name="20 % - Markeringsfarve1 3 2 4 2" xfId="11067"/>
    <cellStyle name="20 % - Markeringsfarve1 3 2 5" xfId="666"/>
    <cellStyle name="20 % - Markeringsfarve1 3 2 5 2" xfId="11068"/>
    <cellStyle name="20 % - Markeringsfarve1 3 2 6" xfId="667"/>
    <cellStyle name="20 % - Markeringsfarve1 3 2 6 2" xfId="11069"/>
    <cellStyle name="20 % - Markeringsfarve1 3 2 7" xfId="668"/>
    <cellStyle name="20 % - Markeringsfarve1 3 2 7 2" xfId="11070"/>
    <cellStyle name="20 % - Markeringsfarve1 3 2 8" xfId="669"/>
    <cellStyle name="20 % - Markeringsfarve1 3 2 8 2" xfId="11071"/>
    <cellStyle name="20 % - Markeringsfarve1 3 2 9" xfId="670"/>
    <cellStyle name="20 % - Markeringsfarve1 3 3" xfId="671"/>
    <cellStyle name="20 % - Markeringsfarve1 3 3 2" xfId="11072"/>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1" xfId="11073"/>
    <cellStyle name="20 % - Markeringsfarve1 6 2" xfId="678"/>
    <cellStyle name="20 % - Markeringsfarve1 6 2 2" xfId="679"/>
    <cellStyle name="20 % - Markeringsfarve1 6 2 2 2" xfId="680"/>
    <cellStyle name="20 % - Markeringsfarve1 6 2 2 2 2" xfId="11077"/>
    <cellStyle name="20 % - Markeringsfarve1 6 2 2 3" xfId="681"/>
    <cellStyle name="20 % - Markeringsfarve1 6 2 2 3 2" xfId="11078"/>
    <cellStyle name="20 % - Markeringsfarve1 6 2 2 4" xfId="682"/>
    <cellStyle name="20 % - Markeringsfarve1 6 2 2 4 2" xfId="11079"/>
    <cellStyle name="20 % - Markeringsfarve1 6 2 2 5" xfId="683"/>
    <cellStyle name="20 % - Markeringsfarve1 6 2 2 5 2" xfId="11080"/>
    <cellStyle name="20 % - Markeringsfarve1 6 2 2 6" xfId="684"/>
    <cellStyle name="20 % - Markeringsfarve1 6 2 2 6 2" xfId="11081"/>
    <cellStyle name="20 % - Markeringsfarve1 6 2 2 7" xfId="11076"/>
    <cellStyle name="20 % - Markeringsfarve1 6 2 3" xfId="685"/>
    <cellStyle name="20 % - Markeringsfarve1 6 2 3 2" xfId="686"/>
    <cellStyle name="20 % - Markeringsfarve1 6 2 3 2 2" xfId="11083"/>
    <cellStyle name="20 % - Markeringsfarve1 6 2 3 3" xfId="687"/>
    <cellStyle name="20 % - Markeringsfarve1 6 2 3 3 2" xfId="11084"/>
    <cellStyle name="20 % - Markeringsfarve1 6 2 3 4" xfId="688"/>
    <cellStyle name="20 % - Markeringsfarve1 6 2 3 4 2" xfId="11085"/>
    <cellStyle name="20 % - Markeringsfarve1 6 2 3 5" xfId="689"/>
    <cellStyle name="20 % - Markeringsfarve1 6 2 3 5 2" xfId="11086"/>
    <cellStyle name="20 % - Markeringsfarve1 6 2 3 6" xfId="690"/>
    <cellStyle name="20 % - Markeringsfarve1 6 2 3 6 2" xfId="11087"/>
    <cellStyle name="20 % - Markeringsfarve1 6 2 3 7" xfId="11082"/>
    <cellStyle name="20 % - Markeringsfarve1 6 2 4" xfId="691"/>
    <cellStyle name="20 % - Markeringsfarve1 6 2 4 2" xfId="11088"/>
    <cellStyle name="20 % - Markeringsfarve1 6 2 5" xfId="692"/>
    <cellStyle name="20 % - Markeringsfarve1 6 2 5 2" xfId="11089"/>
    <cellStyle name="20 % - Markeringsfarve1 6 2 6" xfId="693"/>
    <cellStyle name="20 % - Markeringsfarve1 6 2 6 2" xfId="11090"/>
    <cellStyle name="20 % - Markeringsfarve1 6 2 7" xfId="694"/>
    <cellStyle name="20 % - Markeringsfarve1 6 2 7 2" xfId="11091"/>
    <cellStyle name="20 % - Markeringsfarve1 6 2 8" xfId="695"/>
    <cellStyle name="20 % - Markeringsfarve1 6 2 8 2" xfId="11092"/>
    <cellStyle name="20 % - Markeringsfarve1 6 2 9" xfId="11075"/>
    <cellStyle name="20 % - Markeringsfarve1 6 3" xfId="696"/>
    <cellStyle name="20 % - Markeringsfarve1 6 4" xfId="697"/>
    <cellStyle name="20 % - Markeringsfarve1 6 4 2" xfId="698"/>
    <cellStyle name="20 % - Markeringsfarve1 6 4 2 2" xfId="11094"/>
    <cellStyle name="20 % - Markeringsfarve1 6 4 3" xfId="699"/>
    <cellStyle name="20 % - Markeringsfarve1 6 4 3 2" xfId="11095"/>
    <cellStyle name="20 % - Markeringsfarve1 6 4 4" xfId="700"/>
    <cellStyle name="20 % - Markeringsfarve1 6 4 4 2" xfId="11096"/>
    <cellStyle name="20 % - Markeringsfarve1 6 4 5" xfId="701"/>
    <cellStyle name="20 % - Markeringsfarve1 6 4 5 2" xfId="11097"/>
    <cellStyle name="20 % - Markeringsfarve1 6 4 6" xfId="702"/>
    <cellStyle name="20 % - Markeringsfarve1 6 4 6 2" xfId="11098"/>
    <cellStyle name="20 % - Markeringsfarve1 6 4 7" xfId="11093"/>
    <cellStyle name="20 % - Markeringsfarve1 6 5" xfId="703"/>
    <cellStyle name="20 % - Markeringsfarve1 6 5 2" xfId="704"/>
    <cellStyle name="20 % - Markeringsfarve1 6 5 2 2" xfId="11100"/>
    <cellStyle name="20 % - Markeringsfarve1 6 5 3" xfId="705"/>
    <cellStyle name="20 % - Markeringsfarve1 6 5 3 2" xfId="11101"/>
    <cellStyle name="20 % - Markeringsfarve1 6 5 4" xfId="706"/>
    <cellStyle name="20 % - Markeringsfarve1 6 5 4 2" xfId="11102"/>
    <cellStyle name="20 % - Markeringsfarve1 6 5 5" xfId="707"/>
    <cellStyle name="20 % - Markeringsfarve1 6 5 5 2" xfId="11103"/>
    <cellStyle name="20 % - Markeringsfarve1 6 5 6" xfId="708"/>
    <cellStyle name="20 % - Markeringsfarve1 6 5 6 2" xfId="11104"/>
    <cellStyle name="20 % - Markeringsfarve1 6 5 7" xfId="11099"/>
    <cellStyle name="20 % - Markeringsfarve1 6 6" xfId="709"/>
    <cellStyle name="20 % - Markeringsfarve1 6 6 2" xfId="11105"/>
    <cellStyle name="20 % - Markeringsfarve1 6 7" xfId="710"/>
    <cellStyle name="20 % - Markeringsfarve1 6 7 2" xfId="11106"/>
    <cellStyle name="20 % - Markeringsfarve1 6 8" xfId="711"/>
    <cellStyle name="20 % - Markeringsfarve1 6 8 2" xfId="11107"/>
    <cellStyle name="20 % - Markeringsfarve1 6 9" xfId="712"/>
    <cellStyle name="20 % - Markeringsfarve1 6 9 2" xfId="11108"/>
    <cellStyle name="20 % - Markeringsfarve1 7" xfId="713"/>
    <cellStyle name="20 % - Markeringsfarve1 8" xfId="714"/>
    <cellStyle name="20 % - Markeringsfarve1 9" xfId="715"/>
    <cellStyle name="20 % - Markeringsfarve2" xfId="716" builtinId="34" customBuiltin="1"/>
    <cellStyle name="20 % - Markeringsfarve2 10" xfId="717"/>
    <cellStyle name="20 % - Markeringsfarve2 11" xfId="718"/>
    <cellStyle name="20 % - Markeringsfarve2 11 2" xfId="719"/>
    <cellStyle name="20 % - Markeringsfarve2 11 2 2" xfId="11110"/>
    <cellStyle name="20 % - Markeringsfarve2 11 3" xfId="11109"/>
    <cellStyle name="20 % - Markeringsfarve2 12" xfId="720"/>
    <cellStyle name="20 % - Markeringsfarve2 12 2" xfId="11111"/>
    <cellStyle name="20 % - Markeringsfarve2 13" xfId="721"/>
    <cellStyle name="20 % - Markeringsfarve2 13 2" xfId="11112"/>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9" xfId="727"/>
    <cellStyle name="20 % - Markeringsfarve2 19 2" xfId="11114"/>
    <cellStyle name="20 % - Markeringsfarve2 2" xfId="728"/>
    <cellStyle name="20 % - Markeringsfarve2 2 10" xfId="729"/>
    <cellStyle name="20 % - Markeringsfarve2 2 10 2" xfId="11115"/>
    <cellStyle name="20 % - Markeringsfarve2 2 11" xfId="730"/>
    <cellStyle name="20 % - Markeringsfarve2 2 11 2" xfId="11116"/>
    <cellStyle name="20 % - Markeringsfarve2 2 12" xfId="731"/>
    <cellStyle name="20 % - Markeringsfarve2 2 12 2" xfId="11117"/>
    <cellStyle name="20 % - Markeringsfarve2 2 13" xfId="732"/>
    <cellStyle name="20 % - Markeringsfarve2 2 13 2" xfId="11118"/>
    <cellStyle name="20 % - Markeringsfarve2 2 14" xfId="733"/>
    <cellStyle name="20 % - Markeringsfarve2 2 14 2" xfId="11119"/>
    <cellStyle name="20 % - Markeringsfarve2 2 15" xfId="734"/>
    <cellStyle name="20 % - Markeringsfarve2 2 15 2" xfId="11120"/>
    <cellStyle name="20 % - Markeringsfarve2 2 16" xfId="735"/>
    <cellStyle name="20 % - Markeringsfarve2 2 17" xfId="736"/>
    <cellStyle name="20 % - Markeringsfarve2 2 17 2" xfId="11121"/>
    <cellStyle name="20 % - Markeringsfarve2 2 2" xfId="737"/>
    <cellStyle name="20 % - Markeringsfarve2 2 2 10" xfId="738"/>
    <cellStyle name="20 % - Markeringsfarve2 2 2 10 2" xfId="11123"/>
    <cellStyle name="20 % - Markeringsfarve2 2 2 11" xfId="739"/>
    <cellStyle name="20 % - Markeringsfarve2 2 2 11 2" xfId="11124"/>
    <cellStyle name="20 % - Markeringsfarve2 2 2 12" xfId="740"/>
    <cellStyle name="20 % - Markeringsfarve2 2 2 12 2" xfId="11125"/>
    <cellStyle name="20 % - Markeringsfarve2 2 2 13" xfId="741"/>
    <cellStyle name="20 % - Markeringsfarve2 2 2 13 2" xfId="11126"/>
    <cellStyle name="20 % - Markeringsfarve2 2 2 14" xfId="742"/>
    <cellStyle name="20 % - Markeringsfarve2 2 2 15" xfId="11122"/>
    <cellStyle name="20 % - Markeringsfarve2 2 2 2" xfId="743"/>
    <cellStyle name="20 % - Markeringsfarve2 2 2 2 10" xfId="744"/>
    <cellStyle name="20 % - Markeringsfarve2 2 2 2 10 2" xfId="11128"/>
    <cellStyle name="20 % - Markeringsfarve2 2 2 2 11" xfId="745"/>
    <cellStyle name="20 % - Markeringsfarve2 2 2 2 11 2" xfId="11129"/>
    <cellStyle name="20 % - Markeringsfarve2 2 2 2 12" xfId="746"/>
    <cellStyle name="20 % - Markeringsfarve2 2 2 2 12 2" xfId="11130"/>
    <cellStyle name="20 % - Markeringsfarve2 2 2 2 13" xfId="11127"/>
    <cellStyle name="20 % - Markeringsfarve2 2 2 2 2" xfId="747"/>
    <cellStyle name="20 % - Markeringsfarve2 2 2 2 2 10" xfId="748"/>
    <cellStyle name="20 % - Markeringsfarve2 2 2 2 2 10 2" xfId="11132"/>
    <cellStyle name="20 % - Markeringsfarve2 2 2 2 2 11" xfId="749"/>
    <cellStyle name="20 % - Markeringsfarve2 2 2 2 2 11 2" xfId="11133"/>
    <cellStyle name="20 % - Markeringsfarve2 2 2 2 2 12" xfId="11131"/>
    <cellStyle name="20 % - Markeringsfarve2 2 2 2 2 2" xfId="750"/>
    <cellStyle name="20 % - Markeringsfarve2 2 2 2 2 2 10" xfId="751"/>
    <cellStyle name="20 % - Markeringsfarve2 2 2 2 2 2 10 2" xfId="11135"/>
    <cellStyle name="20 % - Markeringsfarve2 2 2 2 2 2 11" xfId="11134"/>
    <cellStyle name="20 % - Markeringsfarve2 2 2 2 2 2 2" xfId="752"/>
    <cellStyle name="20 % - Markeringsfarve2 2 2 2 2 2 2 2" xfId="753"/>
    <cellStyle name="20 % - Markeringsfarve2 2 2 2 2 2 2 2 2" xfId="11137"/>
    <cellStyle name="20 % - Markeringsfarve2 2 2 2 2 2 2 3" xfId="754"/>
    <cellStyle name="20 % - Markeringsfarve2 2 2 2 2 2 2 3 2" xfId="11138"/>
    <cellStyle name="20 % - Markeringsfarve2 2 2 2 2 2 2 4" xfId="755"/>
    <cellStyle name="20 % - Markeringsfarve2 2 2 2 2 2 2 4 2" xfId="11139"/>
    <cellStyle name="20 % - Markeringsfarve2 2 2 2 2 2 2 5" xfId="756"/>
    <cellStyle name="20 % - Markeringsfarve2 2 2 2 2 2 2 5 2" xfId="11140"/>
    <cellStyle name="20 % - Markeringsfarve2 2 2 2 2 2 2 6" xfId="757"/>
    <cellStyle name="20 % - Markeringsfarve2 2 2 2 2 2 2 6 2" xfId="11141"/>
    <cellStyle name="20 % - Markeringsfarve2 2 2 2 2 2 2 7" xfId="11136"/>
    <cellStyle name="20 % - Markeringsfarve2 2 2 2 2 2 3" xfId="758"/>
    <cellStyle name="20 % - Markeringsfarve2 2 2 2 2 2 3 2" xfId="759"/>
    <cellStyle name="20 % - Markeringsfarve2 2 2 2 2 2 3 2 2" xfId="11143"/>
    <cellStyle name="20 % - Markeringsfarve2 2 2 2 2 2 3 3" xfId="760"/>
    <cellStyle name="20 % - Markeringsfarve2 2 2 2 2 2 3 3 2" xfId="11144"/>
    <cellStyle name="20 % - Markeringsfarve2 2 2 2 2 2 3 4" xfId="761"/>
    <cellStyle name="20 % - Markeringsfarve2 2 2 2 2 2 3 4 2" xfId="11145"/>
    <cellStyle name="20 % - Markeringsfarve2 2 2 2 2 2 3 5" xfId="762"/>
    <cellStyle name="20 % - Markeringsfarve2 2 2 2 2 2 3 5 2" xfId="11146"/>
    <cellStyle name="20 % - Markeringsfarve2 2 2 2 2 2 3 6" xfId="763"/>
    <cellStyle name="20 % - Markeringsfarve2 2 2 2 2 2 3 6 2" xfId="11147"/>
    <cellStyle name="20 % - Markeringsfarve2 2 2 2 2 2 3 7" xfId="11142"/>
    <cellStyle name="20 % - Markeringsfarve2 2 2 2 2 2 4" xfId="764"/>
    <cellStyle name="20 % - Markeringsfarve2 2 2 2 2 2 4 2" xfId="765"/>
    <cellStyle name="20 % - Markeringsfarve2 2 2 2 2 2 4 2 2" xfId="11149"/>
    <cellStyle name="20 % - Markeringsfarve2 2 2 2 2 2 4 3" xfId="766"/>
    <cellStyle name="20 % - Markeringsfarve2 2 2 2 2 2 4 3 2" xfId="11150"/>
    <cellStyle name="20 % - Markeringsfarve2 2 2 2 2 2 4 4" xfId="767"/>
    <cellStyle name="20 % - Markeringsfarve2 2 2 2 2 2 4 4 2" xfId="11151"/>
    <cellStyle name="20 % - Markeringsfarve2 2 2 2 2 2 4 5" xfId="768"/>
    <cellStyle name="20 % - Markeringsfarve2 2 2 2 2 2 4 5 2" xfId="11152"/>
    <cellStyle name="20 % - Markeringsfarve2 2 2 2 2 2 4 6" xfId="769"/>
    <cellStyle name="20 % - Markeringsfarve2 2 2 2 2 2 4 6 2" xfId="11153"/>
    <cellStyle name="20 % - Markeringsfarve2 2 2 2 2 2 4 7" xfId="11148"/>
    <cellStyle name="20 % - Markeringsfarve2 2 2 2 2 2 5" xfId="770"/>
    <cellStyle name="20 % - Markeringsfarve2 2 2 2 2 2 5 2" xfId="771"/>
    <cellStyle name="20 % - Markeringsfarve2 2 2 2 2 2 5 2 2" xfId="11155"/>
    <cellStyle name="20 % - Markeringsfarve2 2 2 2 2 2 5 3" xfId="772"/>
    <cellStyle name="20 % - Markeringsfarve2 2 2 2 2 2 5 3 2" xfId="11156"/>
    <cellStyle name="20 % - Markeringsfarve2 2 2 2 2 2 5 4" xfId="773"/>
    <cellStyle name="20 % - Markeringsfarve2 2 2 2 2 2 5 4 2" xfId="11157"/>
    <cellStyle name="20 % - Markeringsfarve2 2 2 2 2 2 5 5" xfId="774"/>
    <cellStyle name="20 % - Markeringsfarve2 2 2 2 2 2 5 5 2" xfId="11158"/>
    <cellStyle name="20 % - Markeringsfarve2 2 2 2 2 2 5 6" xfId="775"/>
    <cellStyle name="20 % - Markeringsfarve2 2 2 2 2 2 5 6 2" xfId="11159"/>
    <cellStyle name="20 % - Markeringsfarve2 2 2 2 2 2 5 7" xfId="11154"/>
    <cellStyle name="20 % - Markeringsfarve2 2 2 2 2 2 6" xfId="776"/>
    <cellStyle name="20 % - Markeringsfarve2 2 2 2 2 2 6 2" xfId="11160"/>
    <cellStyle name="20 % - Markeringsfarve2 2 2 2 2 2 7" xfId="777"/>
    <cellStyle name="20 % - Markeringsfarve2 2 2 2 2 2 7 2" xfId="11161"/>
    <cellStyle name="20 % - Markeringsfarve2 2 2 2 2 2 8" xfId="778"/>
    <cellStyle name="20 % - Markeringsfarve2 2 2 2 2 2 8 2" xfId="11162"/>
    <cellStyle name="20 % - Markeringsfarve2 2 2 2 2 2 9" xfId="779"/>
    <cellStyle name="20 % - Markeringsfarve2 2 2 2 2 2 9 2" xfId="11163"/>
    <cellStyle name="20 % - Markeringsfarve2 2 2 2 2 3" xfId="780"/>
    <cellStyle name="20 % - Markeringsfarve2 2 2 2 2 3 2" xfId="781"/>
    <cellStyle name="20 % - Markeringsfarve2 2 2 2 2 3 2 2" xfId="11165"/>
    <cellStyle name="20 % - Markeringsfarve2 2 2 2 2 3 3" xfId="782"/>
    <cellStyle name="20 % - Markeringsfarve2 2 2 2 2 3 3 2" xfId="11166"/>
    <cellStyle name="20 % - Markeringsfarve2 2 2 2 2 3 4" xfId="783"/>
    <cellStyle name="20 % - Markeringsfarve2 2 2 2 2 3 4 2" xfId="11167"/>
    <cellStyle name="20 % - Markeringsfarve2 2 2 2 2 3 5" xfId="784"/>
    <cellStyle name="20 % - Markeringsfarve2 2 2 2 2 3 5 2" xfId="11168"/>
    <cellStyle name="20 % - Markeringsfarve2 2 2 2 2 3 6" xfId="785"/>
    <cellStyle name="20 % - Markeringsfarve2 2 2 2 2 3 6 2" xfId="11169"/>
    <cellStyle name="20 % - Markeringsfarve2 2 2 2 2 3 7" xfId="11164"/>
    <cellStyle name="20 % - Markeringsfarve2 2 2 2 2 4" xfId="786"/>
    <cellStyle name="20 % - Markeringsfarve2 2 2 2 2 4 2" xfId="787"/>
    <cellStyle name="20 % - Markeringsfarve2 2 2 2 2 4 2 2" xfId="11171"/>
    <cellStyle name="20 % - Markeringsfarve2 2 2 2 2 4 3" xfId="788"/>
    <cellStyle name="20 % - Markeringsfarve2 2 2 2 2 4 3 2" xfId="11172"/>
    <cellStyle name="20 % - Markeringsfarve2 2 2 2 2 4 4" xfId="789"/>
    <cellStyle name="20 % - Markeringsfarve2 2 2 2 2 4 4 2" xfId="11173"/>
    <cellStyle name="20 % - Markeringsfarve2 2 2 2 2 4 5" xfId="790"/>
    <cellStyle name="20 % - Markeringsfarve2 2 2 2 2 4 5 2" xfId="11174"/>
    <cellStyle name="20 % - Markeringsfarve2 2 2 2 2 4 6" xfId="791"/>
    <cellStyle name="20 % - Markeringsfarve2 2 2 2 2 4 6 2" xfId="11175"/>
    <cellStyle name="20 % - Markeringsfarve2 2 2 2 2 4 7" xfId="11170"/>
    <cellStyle name="20 % - Markeringsfarve2 2 2 2 2 5" xfId="792"/>
    <cellStyle name="20 % - Markeringsfarve2 2 2 2 2 5 2" xfId="793"/>
    <cellStyle name="20 % - Markeringsfarve2 2 2 2 2 5 2 2" xfId="11177"/>
    <cellStyle name="20 % - Markeringsfarve2 2 2 2 2 5 3" xfId="794"/>
    <cellStyle name="20 % - Markeringsfarve2 2 2 2 2 5 3 2" xfId="11178"/>
    <cellStyle name="20 % - Markeringsfarve2 2 2 2 2 5 4" xfId="795"/>
    <cellStyle name="20 % - Markeringsfarve2 2 2 2 2 5 4 2" xfId="11179"/>
    <cellStyle name="20 % - Markeringsfarve2 2 2 2 2 5 5" xfId="796"/>
    <cellStyle name="20 % - Markeringsfarve2 2 2 2 2 5 5 2" xfId="11180"/>
    <cellStyle name="20 % - Markeringsfarve2 2 2 2 2 5 6" xfId="797"/>
    <cellStyle name="20 % - Markeringsfarve2 2 2 2 2 5 6 2" xfId="11181"/>
    <cellStyle name="20 % - Markeringsfarve2 2 2 2 2 5 7" xfId="11176"/>
    <cellStyle name="20 % - Markeringsfarve2 2 2 2 2 6" xfId="798"/>
    <cellStyle name="20 % - Markeringsfarve2 2 2 2 2 6 2" xfId="799"/>
    <cellStyle name="20 % - Markeringsfarve2 2 2 2 2 6 2 2" xfId="11183"/>
    <cellStyle name="20 % - Markeringsfarve2 2 2 2 2 6 3" xfId="800"/>
    <cellStyle name="20 % - Markeringsfarve2 2 2 2 2 6 3 2" xfId="11184"/>
    <cellStyle name="20 % - Markeringsfarve2 2 2 2 2 6 4" xfId="801"/>
    <cellStyle name="20 % - Markeringsfarve2 2 2 2 2 6 4 2" xfId="11185"/>
    <cellStyle name="20 % - Markeringsfarve2 2 2 2 2 6 5" xfId="802"/>
    <cellStyle name="20 % - Markeringsfarve2 2 2 2 2 6 5 2" xfId="11186"/>
    <cellStyle name="20 % - Markeringsfarve2 2 2 2 2 6 6" xfId="803"/>
    <cellStyle name="20 % - Markeringsfarve2 2 2 2 2 6 6 2" xfId="11187"/>
    <cellStyle name="20 % - Markeringsfarve2 2 2 2 2 6 7" xfId="11182"/>
    <cellStyle name="20 % - Markeringsfarve2 2 2 2 2 7" xfId="804"/>
    <cellStyle name="20 % - Markeringsfarve2 2 2 2 2 7 2" xfId="11188"/>
    <cellStyle name="20 % - Markeringsfarve2 2 2 2 2 8" xfId="805"/>
    <cellStyle name="20 % - Markeringsfarve2 2 2 2 2 8 2" xfId="11189"/>
    <cellStyle name="20 % - Markeringsfarve2 2 2 2 2 9" xfId="806"/>
    <cellStyle name="20 % - Markeringsfarve2 2 2 2 2 9 2" xfId="11190"/>
    <cellStyle name="20 % - Markeringsfarve2 2 2 2 3" xfId="807"/>
    <cellStyle name="20 % - Markeringsfarve2 2 2 2 3 10" xfId="808"/>
    <cellStyle name="20 % - Markeringsfarve2 2 2 2 3 10 2" xfId="11192"/>
    <cellStyle name="20 % - Markeringsfarve2 2 2 2 3 11" xfId="11191"/>
    <cellStyle name="20 % - Markeringsfarve2 2 2 2 3 2" xfId="809"/>
    <cellStyle name="20 % - Markeringsfarve2 2 2 2 3 2 2" xfId="810"/>
    <cellStyle name="20 % - Markeringsfarve2 2 2 2 3 2 2 2" xfId="11194"/>
    <cellStyle name="20 % - Markeringsfarve2 2 2 2 3 2 3" xfId="811"/>
    <cellStyle name="20 % - Markeringsfarve2 2 2 2 3 2 3 2" xfId="11195"/>
    <cellStyle name="20 % - Markeringsfarve2 2 2 2 3 2 4" xfId="812"/>
    <cellStyle name="20 % - Markeringsfarve2 2 2 2 3 2 4 2" xfId="11196"/>
    <cellStyle name="20 % - Markeringsfarve2 2 2 2 3 2 5" xfId="813"/>
    <cellStyle name="20 % - Markeringsfarve2 2 2 2 3 2 5 2" xfId="11197"/>
    <cellStyle name="20 % - Markeringsfarve2 2 2 2 3 2 6" xfId="814"/>
    <cellStyle name="20 % - Markeringsfarve2 2 2 2 3 2 6 2" xfId="11198"/>
    <cellStyle name="20 % - Markeringsfarve2 2 2 2 3 2 7" xfId="11193"/>
    <cellStyle name="20 % - Markeringsfarve2 2 2 2 3 3" xfId="815"/>
    <cellStyle name="20 % - Markeringsfarve2 2 2 2 3 3 2" xfId="816"/>
    <cellStyle name="20 % - Markeringsfarve2 2 2 2 3 3 2 2" xfId="11200"/>
    <cellStyle name="20 % - Markeringsfarve2 2 2 2 3 3 3" xfId="817"/>
    <cellStyle name="20 % - Markeringsfarve2 2 2 2 3 3 3 2" xfId="11201"/>
    <cellStyle name="20 % - Markeringsfarve2 2 2 2 3 3 4" xfId="818"/>
    <cellStyle name="20 % - Markeringsfarve2 2 2 2 3 3 4 2" xfId="11202"/>
    <cellStyle name="20 % - Markeringsfarve2 2 2 2 3 3 5" xfId="819"/>
    <cellStyle name="20 % - Markeringsfarve2 2 2 2 3 3 5 2" xfId="11203"/>
    <cellStyle name="20 % - Markeringsfarve2 2 2 2 3 3 6" xfId="820"/>
    <cellStyle name="20 % - Markeringsfarve2 2 2 2 3 3 6 2" xfId="11204"/>
    <cellStyle name="20 % - Markeringsfarve2 2 2 2 3 3 7" xfId="11199"/>
    <cellStyle name="20 % - Markeringsfarve2 2 2 2 3 4" xfId="821"/>
    <cellStyle name="20 % - Markeringsfarve2 2 2 2 3 4 2" xfId="822"/>
    <cellStyle name="20 % - Markeringsfarve2 2 2 2 3 4 2 2" xfId="11206"/>
    <cellStyle name="20 % - Markeringsfarve2 2 2 2 3 4 3" xfId="823"/>
    <cellStyle name="20 % - Markeringsfarve2 2 2 2 3 4 3 2" xfId="11207"/>
    <cellStyle name="20 % - Markeringsfarve2 2 2 2 3 4 4" xfId="824"/>
    <cellStyle name="20 % - Markeringsfarve2 2 2 2 3 4 4 2" xfId="11208"/>
    <cellStyle name="20 % - Markeringsfarve2 2 2 2 3 4 5" xfId="825"/>
    <cellStyle name="20 % - Markeringsfarve2 2 2 2 3 4 5 2" xfId="11209"/>
    <cellStyle name="20 % - Markeringsfarve2 2 2 2 3 4 6" xfId="826"/>
    <cellStyle name="20 % - Markeringsfarve2 2 2 2 3 4 6 2" xfId="11210"/>
    <cellStyle name="20 % - Markeringsfarve2 2 2 2 3 4 7" xfId="11205"/>
    <cellStyle name="20 % - Markeringsfarve2 2 2 2 3 5" xfId="827"/>
    <cellStyle name="20 % - Markeringsfarve2 2 2 2 3 5 2" xfId="828"/>
    <cellStyle name="20 % - Markeringsfarve2 2 2 2 3 5 2 2" xfId="11212"/>
    <cellStyle name="20 % - Markeringsfarve2 2 2 2 3 5 3" xfId="829"/>
    <cellStyle name="20 % - Markeringsfarve2 2 2 2 3 5 3 2" xfId="11213"/>
    <cellStyle name="20 % - Markeringsfarve2 2 2 2 3 5 4" xfId="830"/>
    <cellStyle name="20 % - Markeringsfarve2 2 2 2 3 5 4 2" xfId="11214"/>
    <cellStyle name="20 % - Markeringsfarve2 2 2 2 3 5 5" xfId="831"/>
    <cellStyle name="20 % - Markeringsfarve2 2 2 2 3 5 5 2" xfId="11215"/>
    <cellStyle name="20 % - Markeringsfarve2 2 2 2 3 5 6" xfId="832"/>
    <cellStyle name="20 % - Markeringsfarve2 2 2 2 3 5 6 2" xfId="11216"/>
    <cellStyle name="20 % - Markeringsfarve2 2 2 2 3 5 7" xfId="11211"/>
    <cellStyle name="20 % - Markeringsfarve2 2 2 2 3 6" xfId="833"/>
    <cellStyle name="20 % - Markeringsfarve2 2 2 2 3 6 2" xfId="11217"/>
    <cellStyle name="20 % - Markeringsfarve2 2 2 2 3 7" xfId="834"/>
    <cellStyle name="20 % - Markeringsfarve2 2 2 2 3 7 2" xfId="11218"/>
    <cellStyle name="20 % - Markeringsfarve2 2 2 2 3 8" xfId="835"/>
    <cellStyle name="20 % - Markeringsfarve2 2 2 2 3 8 2" xfId="11219"/>
    <cellStyle name="20 % - Markeringsfarve2 2 2 2 3 9" xfId="836"/>
    <cellStyle name="20 % - Markeringsfarve2 2 2 2 3 9 2" xfId="11220"/>
    <cellStyle name="20 % - Markeringsfarve2 2 2 2 4" xfId="837"/>
    <cellStyle name="20 % - Markeringsfarve2 2 2 2 4 2" xfId="838"/>
    <cellStyle name="20 % - Markeringsfarve2 2 2 2 4 2 2" xfId="11222"/>
    <cellStyle name="20 % - Markeringsfarve2 2 2 2 4 3" xfId="839"/>
    <cellStyle name="20 % - Markeringsfarve2 2 2 2 4 3 2" xfId="11223"/>
    <cellStyle name="20 % - Markeringsfarve2 2 2 2 4 4" xfId="840"/>
    <cellStyle name="20 % - Markeringsfarve2 2 2 2 4 4 2" xfId="11224"/>
    <cellStyle name="20 % - Markeringsfarve2 2 2 2 4 5" xfId="841"/>
    <cellStyle name="20 % - Markeringsfarve2 2 2 2 4 5 2" xfId="11225"/>
    <cellStyle name="20 % - Markeringsfarve2 2 2 2 4 6" xfId="842"/>
    <cellStyle name="20 % - Markeringsfarve2 2 2 2 4 6 2" xfId="11226"/>
    <cellStyle name="20 % - Markeringsfarve2 2 2 2 4 7" xfId="11221"/>
    <cellStyle name="20 % - Markeringsfarve2 2 2 2 5" xfId="843"/>
    <cellStyle name="20 % - Markeringsfarve2 2 2 2 5 2" xfId="844"/>
    <cellStyle name="20 % - Markeringsfarve2 2 2 2 5 2 2" xfId="11228"/>
    <cellStyle name="20 % - Markeringsfarve2 2 2 2 5 3" xfId="845"/>
    <cellStyle name="20 % - Markeringsfarve2 2 2 2 5 3 2" xfId="11229"/>
    <cellStyle name="20 % - Markeringsfarve2 2 2 2 5 4" xfId="846"/>
    <cellStyle name="20 % - Markeringsfarve2 2 2 2 5 4 2" xfId="11230"/>
    <cellStyle name="20 % - Markeringsfarve2 2 2 2 5 5" xfId="847"/>
    <cellStyle name="20 % - Markeringsfarve2 2 2 2 5 5 2" xfId="11231"/>
    <cellStyle name="20 % - Markeringsfarve2 2 2 2 5 6" xfId="848"/>
    <cellStyle name="20 % - Markeringsfarve2 2 2 2 5 6 2" xfId="11232"/>
    <cellStyle name="20 % - Markeringsfarve2 2 2 2 5 7" xfId="11227"/>
    <cellStyle name="20 % - Markeringsfarve2 2 2 2 6" xfId="849"/>
    <cellStyle name="20 % - Markeringsfarve2 2 2 2 6 2" xfId="850"/>
    <cellStyle name="20 % - Markeringsfarve2 2 2 2 6 2 2" xfId="11234"/>
    <cellStyle name="20 % - Markeringsfarve2 2 2 2 6 3" xfId="851"/>
    <cellStyle name="20 % - Markeringsfarve2 2 2 2 6 3 2" xfId="11235"/>
    <cellStyle name="20 % - Markeringsfarve2 2 2 2 6 4" xfId="852"/>
    <cellStyle name="20 % - Markeringsfarve2 2 2 2 6 4 2" xfId="11236"/>
    <cellStyle name="20 % - Markeringsfarve2 2 2 2 6 5" xfId="853"/>
    <cellStyle name="20 % - Markeringsfarve2 2 2 2 6 5 2" xfId="11237"/>
    <cellStyle name="20 % - Markeringsfarve2 2 2 2 6 6" xfId="854"/>
    <cellStyle name="20 % - Markeringsfarve2 2 2 2 6 6 2" xfId="11238"/>
    <cellStyle name="20 % - Markeringsfarve2 2 2 2 6 7" xfId="11233"/>
    <cellStyle name="20 % - Markeringsfarve2 2 2 2 7" xfId="855"/>
    <cellStyle name="20 % - Markeringsfarve2 2 2 2 7 2" xfId="856"/>
    <cellStyle name="20 % - Markeringsfarve2 2 2 2 7 2 2" xfId="11240"/>
    <cellStyle name="20 % - Markeringsfarve2 2 2 2 7 3" xfId="857"/>
    <cellStyle name="20 % - Markeringsfarve2 2 2 2 7 3 2" xfId="11241"/>
    <cellStyle name="20 % - Markeringsfarve2 2 2 2 7 4" xfId="858"/>
    <cellStyle name="20 % - Markeringsfarve2 2 2 2 7 4 2" xfId="11242"/>
    <cellStyle name="20 % - Markeringsfarve2 2 2 2 7 5" xfId="859"/>
    <cellStyle name="20 % - Markeringsfarve2 2 2 2 7 5 2" xfId="11243"/>
    <cellStyle name="20 % - Markeringsfarve2 2 2 2 7 6" xfId="860"/>
    <cellStyle name="20 % - Markeringsfarve2 2 2 2 7 6 2" xfId="11244"/>
    <cellStyle name="20 % - Markeringsfarve2 2 2 2 7 7" xfId="11239"/>
    <cellStyle name="20 % - Markeringsfarve2 2 2 2 8" xfId="861"/>
    <cellStyle name="20 % - Markeringsfarve2 2 2 2 8 2" xfId="11245"/>
    <cellStyle name="20 % - Markeringsfarve2 2 2 2 9" xfId="862"/>
    <cellStyle name="20 % - Markeringsfarve2 2 2 2 9 2" xfId="11246"/>
    <cellStyle name="20 % - Markeringsfarve2 2 2 3" xfId="863"/>
    <cellStyle name="20 % - Markeringsfarve2 2 2 3 10" xfId="864"/>
    <cellStyle name="20 % - Markeringsfarve2 2 2 3 10 2" xfId="11248"/>
    <cellStyle name="20 % - Markeringsfarve2 2 2 3 11" xfId="865"/>
    <cellStyle name="20 % - Markeringsfarve2 2 2 3 11 2" xfId="11249"/>
    <cellStyle name="20 % - Markeringsfarve2 2 2 3 12" xfId="11247"/>
    <cellStyle name="20 % - Markeringsfarve2 2 2 3 2" xfId="866"/>
    <cellStyle name="20 % - Markeringsfarve2 2 2 3 2 10" xfId="867"/>
    <cellStyle name="20 % - Markeringsfarve2 2 2 3 2 10 2" xfId="11251"/>
    <cellStyle name="20 % - Markeringsfarve2 2 2 3 2 11" xfId="11250"/>
    <cellStyle name="20 % - Markeringsfarve2 2 2 3 2 2" xfId="868"/>
    <cellStyle name="20 % - Markeringsfarve2 2 2 3 2 2 10" xfId="11252"/>
    <cellStyle name="20 % - Markeringsfarve2 2 2 3 2 2 2" xfId="869"/>
    <cellStyle name="20 % - Markeringsfarve2 2 2 3 2 2 2 2" xfId="870"/>
    <cellStyle name="20 % - Markeringsfarve2 2 2 3 2 2 2 2 2" xfId="11254"/>
    <cellStyle name="20 % - Markeringsfarve2 2 2 3 2 2 2 3" xfId="871"/>
    <cellStyle name="20 % - Markeringsfarve2 2 2 3 2 2 2 3 2" xfId="11255"/>
    <cellStyle name="20 % - Markeringsfarve2 2 2 3 2 2 2 4" xfId="872"/>
    <cellStyle name="20 % - Markeringsfarve2 2 2 3 2 2 2 4 2" xfId="11256"/>
    <cellStyle name="20 % - Markeringsfarve2 2 2 3 2 2 2 5" xfId="873"/>
    <cellStyle name="20 % - Markeringsfarve2 2 2 3 2 2 2 5 2" xfId="11257"/>
    <cellStyle name="20 % - Markeringsfarve2 2 2 3 2 2 2 6" xfId="874"/>
    <cellStyle name="20 % - Markeringsfarve2 2 2 3 2 2 2 6 2" xfId="11258"/>
    <cellStyle name="20 % - Markeringsfarve2 2 2 3 2 2 2 7" xfId="11253"/>
    <cellStyle name="20 % - Markeringsfarve2 2 2 3 2 2 3" xfId="875"/>
    <cellStyle name="20 % - Markeringsfarve2 2 2 3 2 2 3 2" xfId="876"/>
    <cellStyle name="20 % - Markeringsfarve2 2 2 3 2 2 3 2 2" xfId="11260"/>
    <cellStyle name="20 % - Markeringsfarve2 2 2 3 2 2 3 3" xfId="877"/>
    <cellStyle name="20 % - Markeringsfarve2 2 2 3 2 2 3 3 2" xfId="11261"/>
    <cellStyle name="20 % - Markeringsfarve2 2 2 3 2 2 3 4" xfId="878"/>
    <cellStyle name="20 % - Markeringsfarve2 2 2 3 2 2 3 4 2" xfId="11262"/>
    <cellStyle name="20 % - Markeringsfarve2 2 2 3 2 2 3 5" xfId="879"/>
    <cellStyle name="20 % - Markeringsfarve2 2 2 3 2 2 3 5 2" xfId="11263"/>
    <cellStyle name="20 % - Markeringsfarve2 2 2 3 2 2 3 6" xfId="880"/>
    <cellStyle name="20 % - Markeringsfarve2 2 2 3 2 2 3 6 2" xfId="11264"/>
    <cellStyle name="20 % - Markeringsfarve2 2 2 3 2 2 3 7" xfId="11259"/>
    <cellStyle name="20 % - Markeringsfarve2 2 2 3 2 2 4" xfId="881"/>
    <cellStyle name="20 % - Markeringsfarve2 2 2 3 2 2 4 2" xfId="882"/>
    <cellStyle name="20 % - Markeringsfarve2 2 2 3 2 2 4 2 2" xfId="11266"/>
    <cellStyle name="20 % - Markeringsfarve2 2 2 3 2 2 4 3" xfId="883"/>
    <cellStyle name="20 % - Markeringsfarve2 2 2 3 2 2 4 3 2" xfId="11267"/>
    <cellStyle name="20 % - Markeringsfarve2 2 2 3 2 2 4 4" xfId="884"/>
    <cellStyle name="20 % - Markeringsfarve2 2 2 3 2 2 4 4 2" xfId="11268"/>
    <cellStyle name="20 % - Markeringsfarve2 2 2 3 2 2 4 5" xfId="885"/>
    <cellStyle name="20 % - Markeringsfarve2 2 2 3 2 2 4 5 2" xfId="11269"/>
    <cellStyle name="20 % - Markeringsfarve2 2 2 3 2 2 4 6" xfId="886"/>
    <cellStyle name="20 % - Markeringsfarve2 2 2 3 2 2 4 6 2" xfId="11270"/>
    <cellStyle name="20 % - Markeringsfarve2 2 2 3 2 2 4 7" xfId="11265"/>
    <cellStyle name="20 % - Markeringsfarve2 2 2 3 2 2 5" xfId="887"/>
    <cellStyle name="20 % - Markeringsfarve2 2 2 3 2 2 5 2" xfId="11271"/>
    <cellStyle name="20 % - Markeringsfarve2 2 2 3 2 2 6" xfId="888"/>
    <cellStyle name="20 % - Markeringsfarve2 2 2 3 2 2 6 2" xfId="11272"/>
    <cellStyle name="20 % - Markeringsfarve2 2 2 3 2 2 7" xfId="889"/>
    <cellStyle name="20 % - Markeringsfarve2 2 2 3 2 2 7 2" xfId="11273"/>
    <cellStyle name="20 % - Markeringsfarve2 2 2 3 2 2 8" xfId="890"/>
    <cellStyle name="20 % - Markeringsfarve2 2 2 3 2 2 8 2" xfId="11274"/>
    <cellStyle name="20 % - Markeringsfarve2 2 2 3 2 2 9" xfId="891"/>
    <cellStyle name="20 % - Markeringsfarve2 2 2 3 2 2 9 2" xfId="11275"/>
    <cellStyle name="20 % - Markeringsfarve2 2 2 3 2 3" xfId="892"/>
    <cellStyle name="20 % - Markeringsfarve2 2 2 3 2 3 2" xfId="893"/>
    <cellStyle name="20 % - Markeringsfarve2 2 2 3 2 3 2 2" xfId="11277"/>
    <cellStyle name="20 % - Markeringsfarve2 2 2 3 2 3 3" xfId="894"/>
    <cellStyle name="20 % - Markeringsfarve2 2 2 3 2 3 3 2" xfId="11278"/>
    <cellStyle name="20 % - Markeringsfarve2 2 2 3 2 3 4" xfId="895"/>
    <cellStyle name="20 % - Markeringsfarve2 2 2 3 2 3 4 2" xfId="11279"/>
    <cellStyle name="20 % - Markeringsfarve2 2 2 3 2 3 5" xfId="896"/>
    <cellStyle name="20 % - Markeringsfarve2 2 2 3 2 3 5 2" xfId="11280"/>
    <cellStyle name="20 % - Markeringsfarve2 2 2 3 2 3 6" xfId="897"/>
    <cellStyle name="20 % - Markeringsfarve2 2 2 3 2 3 6 2" xfId="11281"/>
    <cellStyle name="20 % - Markeringsfarve2 2 2 3 2 3 7" xfId="11276"/>
    <cellStyle name="20 % - Markeringsfarve2 2 2 3 2 4" xfId="898"/>
    <cellStyle name="20 % - Markeringsfarve2 2 2 3 2 4 2" xfId="899"/>
    <cellStyle name="20 % - Markeringsfarve2 2 2 3 2 4 2 2" xfId="11283"/>
    <cellStyle name="20 % - Markeringsfarve2 2 2 3 2 4 3" xfId="900"/>
    <cellStyle name="20 % - Markeringsfarve2 2 2 3 2 4 3 2" xfId="11284"/>
    <cellStyle name="20 % - Markeringsfarve2 2 2 3 2 4 4" xfId="901"/>
    <cellStyle name="20 % - Markeringsfarve2 2 2 3 2 4 4 2" xfId="11285"/>
    <cellStyle name="20 % - Markeringsfarve2 2 2 3 2 4 5" xfId="902"/>
    <cellStyle name="20 % - Markeringsfarve2 2 2 3 2 4 5 2" xfId="11286"/>
    <cellStyle name="20 % - Markeringsfarve2 2 2 3 2 4 6" xfId="903"/>
    <cellStyle name="20 % - Markeringsfarve2 2 2 3 2 4 6 2" xfId="11287"/>
    <cellStyle name="20 % - Markeringsfarve2 2 2 3 2 4 7" xfId="11282"/>
    <cellStyle name="20 % - Markeringsfarve2 2 2 3 2 5" xfId="904"/>
    <cellStyle name="20 % - Markeringsfarve2 2 2 3 2 5 2" xfId="905"/>
    <cellStyle name="20 % - Markeringsfarve2 2 2 3 2 5 2 2" xfId="11289"/>
    <cellStyle name="20 % - Markeringsfarve2 2 2 3 2 5 3" xfId="906"/>
    <cellStyle name="20 % - Markeringsfarve2 2 2 3 2 5 3 2" xfId="11290"/>
    <cellStyle name="20 % - Markeringsfarve2 2 2 3 2 5 4" xfId="907"/>
    <cellStyle name="20 % - Markeringsfarve2 2 2 3 2 5 4 2" xfId="11291"/>
    <cellStyle name="20 % - Markeringsfarve2 2 2 3 2 5 5" xfId="908"/>
    <cellStyle name="20 % - Markeringsfarve2 2 2 3 2 5 5 2" xfId="11292"/>
    <cellStyle name="20 % - Markeringsfarve2 2 2 3 2 5 6" xfId="909"/>
    <cellStyle name="20 % - Markeringsfarve2 2 2 3 2 5 6 2" xfId="11293"/>
    <cellStyle name="20 % - Markeringsfarve2 2 2 3 2 5 7" xfId="11288"/>
    <cellStyle name="20 % - Markeringsfarve2 2 2 3 2 6" xfId="910"/>
    <cellStyle name="20 % - Markeringsfarve2 2 2 3 2 6 2" xfId="11294"/>
    <cellStyle name="20 % - Markeringsfarve2 2 2 3 2 7" xfId="911"/>
    <cellStyle name="20 % - Markeringsfarve2 2 2 3 2 7 2" xfId="11295"/>
    <cellStyle name="20 % - Markeringsfarve2 2 2 3 2 8" xfId="912"/>
    <cellStyle name="20 % - Markeringsfarve2 2 2 3 2 8 2" xfId="11296"/>
    <cellStyle name="20 % - Markeringsfarve2 2 2 3 2 9" xfId="913"/>
    <cellStyle name="20 % - Markeringsfarve2 2 2 3 2 9 2" xfId="11297"/>
    <cellStyle name="20 % - Markeringsfarve2 2 2 3 3" xfId="914"/>
    <cellStyle name="20 % - Markeringsfarve2 2 2 3 3 10" xfId="11298"/>
    <cellStyle name="20 % - Markeringsfarve2 2 2 3 3 2" xfId="915"/>
    <cellStyle name="20 % - Markeringsfarve2 2 2 3 3 2 2" xfId="916"/>
    <cellStyle name="20 % - Markeringsfarve2 2 2 3 3 2 2 2" xfId="11300"/>
    <cellStyle name="20 % - Markeringsfarve2 2 2 3 3 2 3" xfId="917"/>
    <cellStyle name="20 % - Markeringsfarve2 2 2 3 3 2 3 2" xfId="11301"/>
    <cellStyle name="20 % - Markeringsfarve2 2 2 3 3 2 4" xfId="918"/>
    <cellStyle name="20 % - Markeringsfarve2 2 2 3 3 2 4 2" xfId="11302"/>
    <cellStyle name="20 % - Markeringsfarve2 2 2 3 3 2 5" xfId="919"/>
    <cellStyle name="20 % - Markeringsfarve2 2 2 3 3 2 5 2" xfId="11303"/>
    <cellStyle name="20 % - Markeringsfarve2 2 2 3 3 2 6" xfId="920"/>
    <cellStyle name="20 % - Markeringsfarve2 2 2 3 3 2 6 2" xfId="11304"/>
    <cellStyle name="20 % - Markeringsfarve2 2 2 3 3 2 7" xfId="11299"/>
    <cellStyle name="20 % - Markeringsfarve2 2 2 3 3 3" xfId="921"/>
    <cellStyle name="20 % - Markeringsfarve2 2 2 3 3 3 2" xfId="922"/>
    <cellStyle name="20 % - Markeringsfarve2 2 2 3 3 3 2 2" xfId="11306"/>
    <cellStyle name="20 % - Markeringsfarve2 2 2 3 3 3 3" xfId="923"/>
    <cellStyle name="20 % - Markeringsfarve2 2 2 3 3 3 3 2" xfId="11307"/>
    <cellStyle name="20 % - Markeringsfarve2 2 2 3 3 3 4" xfId="924"/>
    <cellStyle name="20 % - Markeringsfarve2 2 2 3 3 3 4 2" xfId="11308"/>
    <cellStyle name="20 % - Markeringsfarve2 2 2 3 3 3 5" xfId="925"/>
    <cellStyle name="20 % - Markeringsfarve2 2 2 3 3 3 5 2" xfId="11309"/>
    <cellStyle name="20 % - Markeringsfarve2 2 2 3 3 3 6" xfId="926"/>
    <cellStyle name="20 % - Markeringsfarve2 2 2 3 3 3 6 2" xfId="11310"/>
    <cellStyle name="20 % - Markeringsfarve2 2 2 3 3 3 7" xfId="11305"/>
    <cellStyle name="20 % - Markeringsfarve2 2 2 3 3 4" xfId="927"/>
    <cellStyle name="20 % - Markeringsfarve2 2 2 3 3 4 2" xfId="928"/>
    <cellStyle name="20 % - Markeringsfarve2 2 2 3 3 4 2 2" xfId="11312"/>
    <cellStyle name="20 % - Markeringsfarve2 2 2 3 3 4 3" xfId="929"/>
    <cellStyle name="20 % - Markeringsfarve2 2 2 3 3 4 3 2" xfId="11313"/>
    <cellStyle name="20 % - Markeringsfarve2 2 2 3 3 4 4" xfId="930"/>
    <cellStyle name="20 % - Markeringsfarve2 2 2 3 3 4 4 2" xfId="11314"/>
    <cellStyle name="20 % - Markeringsfarve2 2 2 3 3 4 5" xfId="931"/>
    <cellStyle name="20 % - Markeringsfarve2 2 2 3 3 4 5 2" xfId="11315"/>
    <cellStyle name="20 % - Markeringsfarve2 2 2 3 3 4 6" xfId="932"/>
    <cellStyle name="20 % - Markeringsfarve2 2 2 3 3 4 6 2" xfId="11316"/>
    <cellStyle name="20 % - Markeringsfarve2 2 2 3 3 4 7" xfId="11311"/>
    <cellStyle name="20 % - Markeringsfarve2 2 2 3 3 5" xfId="933"/>
    <cellStyle name="20 % - Markeringsfarve2 2 2 3 3 5 2" xfId="11317"/>
    <cellStyle name="20 % - Markeringsfarve2 2 2 3 3 6" xfId="934"/>
    <cellStyle name="20 % - Markeringsfarve2 2 2 3 3 6 2" xfId="11318"/>
    <cellStyle name="20 % - Markeringsfarve2 2 2 3 3 7" xfId="935"/>
    <cellStyle name="20 % - Markeringsfarve2 2 2 3 3 7 2" xfId="11319"/>
    <cellStyle name="20 % - Markeringsfarve2 2 2 3 3 8" xfId="936"/>
    <cellStyle name="20 % - Markeringsfarve2 2 2 3 3 8 2" xfId="11320"/>
    <cellStyle name="20 % - Markeringsfarve2 2 2 3 3 9" xfId="937"/>
    <cellStyle name="20 % - Markeringsfarve2 2 2 3 3 9 2" xfId="11321"/>
    <cellStyle name="20 % - Markeringsfarve2 2 2 3 4" xfId="938"/>
    <cellStyle name="20 % - Markeringsfarve2 2 2 3 4 2" xfId="939"/>
    <cellStyle name="20 % - Markeringsfarve2 2 2 3 4 2 2" xfId="11323"/>
    <cellStyle name="20 % - Markeringsfarve2 2 2 3 4 3" xfId="940"/>
    <cellStyle name="20 % - Markeringsfarve2 2 2 3 4 3 2" xfId="11324"/>
    <cellStyle name="20 % - Markeringsfarve2 2 2 3 4 4" xfId="941"/>
    <cellStyle name="20 % - Markeringsfarve2 2 2 3 4 4 2" xfId="11325"/>
    <cellStyle name="20 % - Markeringsfarve2 2 2 3 4 5" xfId="942"/>
    <cellStyle name="20 % - Markeringsfarve2 2 2 3 4 5 2" xfId="11326"/>
    <cellStyle name="20 % - Markeringsfarve2 2 2 3 4 6" xfId="943"/>
    <cellStyle name="20 % - Markeringsfarve2 2 2 3 4 6 2" xfId="11327"/>
    <cellStyle name="20 % - Markeringsfarve2 2 2 3 4 7" xfId="11322"/>
    <cellStyle name="20 % - Markeringsfarve2 2 2 3 5" xfId="944"/>
    <cellStyle name="20 % - Markeringsfarve2 2 2 3 5 2" xfId="945"/>
    <cellStyle name="20 % - Markeringsfarve2 2 2 3 5 2 2" xfId="11329"/>
    <cellStyle name="20 % - Markeringsfarve2 2 2 3 5 3" xfId="946"/>
    <cellStyle name="20 % - Markeringsfarve2 2 2 3 5 3 2" xfId="11330"/>
    <cellStyle name="20 % - Markeringsfarve2 2 2 3 5 4" xfId="947"/>
    <cellStyle name="20 % - Markeringsfarve2 2 2 3 5 4 2" xfId="11331"/>
    <cellStyle name="20 % - Markeringsfarve2 2 2 3 5 5" xfId="948"/>
    <cellStyle name="20 % - Markeringsfarve2 2 2 3 5 5 2" xfId="11332"/>
    <cellStyle name="20 % - Markeringsfarve2 2 2 3 5 6" xfId="949"/>
    <cellStyle name="20 % - Markeringsfarve2 2 2 3 5 6 2" xfId="11333"/>
    <cellStyle name="20 % - Markeringsfarve2 2 2 3 5 7" xfId="11328"/>
    <cellStyle name="20 % - Markeringsfarve2 2 2 3 6" xfId="950"/>
    <cellStyle name="20 % - Markeringsfarve2 2 2 3 6 2" xfId="951"/>
    <cellStyle name="20 % - Markeringsfarve2 2 2 3 6 2 2" xfId="11335"/>
    <cellStyle name="20 % - Markeringsfarve2 2 2 3 6 3" xfId="952"/>
    <cellStyle name="20 % - Markeringsfarve2 2 2 3 6 3 2" xfId="11336"/>
    <cellStyle name="20 % - Markeringsfarve2 2 2 3 6 4" xfId="953"/>
    <cellStyle name="20 % - Markeringsfarve2 2 2 3 6 4 2" xfId="11337"/>
    <cellStyle name="20 % - Markeringsfarve2 2 2 3 6 5" xfId="954"/>
    <cellStyle name="20 % - Markeringsfarve2 2 2 3 6 5 2" xfId="11338"/>
    <cellStyle name="20 % - Markeringsfarve2 2 2 3 6 6" xfId="955"/>
    <cellStyle name="20 % - Markeringsfarve2 2 2 3 6 6 2" xfId="11339"/>
    <cellStyle name="20 % - Markeringsfarve2 2 2 3 6 7" xfId="11334"/>
    <cellStyle name="20 % - Markeringsfarve2 2 2 3 7" xfId="956"/>
    <cellStyle name="20 % - Markeringsfarve2 2 2 3 7 2" xfId="11340"/>
    <cellStyle name="20 % - Markeringsfarve2 2 2 3 8" xfId="957"/>
    <cellStyle name="20 % - Markeringsfarve2 2 2 3 8 2" xfId="11341"/>
    <cellStyle name="20 % - Markeringsfarve2 2 2 3 9" xfId="958"/>
    <cellStyle name="20 % - Markeringsfarve2 2 2 3 9 2" xfId="11342"/>
    <cellStyle name="20 % - Markeringsfarve2 2 2 4" xfId="959"/>
    <cellStyle name="20 % - Markeringsfarve2 2 2 4 10" xfId="960"/>
    <cellStyle name="20 % - Markeringsfarve2 2 2 4 10 2" xfId="11344"/>
    <cellStyle name="20 % - Markeringsfarve2 2 2 4 11" xfId="11343"/>
    <cellStyle name="20 % - Markeringsfarve2 2 2 4 2" xfId="961"/>
    <cellStyle name="20 % - Markeringsfarve2 2 2 4 2 10" xfId="11345"/>
    <cellStyle name="20 % - Markeringsfarve2 2 2 4 2 2" xfId="962"/>
    <cellStyle name="20 % - Markeringsfarve2 2 2 4 2 2 2" xfId="963"/>
    <cellStyle name="20 % - Markeringsfarve2 2 2 4 2 2 2 2" xfId="11347"/>
    <cellStyle name="20 % - Markeringsfarve2 2 2 4 2 2 3" xfId="964"/>
    <cellStyle name="20 % - Markeringsfarve2 2 2 4 2 2 3 2" xfId="11348"/>
    <cellStyle name="20 % - Markeringsfarve2 2 2 4 2 2 4" xfId="965"/>
    <cellStyle name="20 % - Markeringsfarve2 2 2 4 2 2 4 2" xfId="11349"/>
    <cellStyle name="20 % - Markeringsfarve2 2 2 4 2 2 5" xfId="966"/>
    <cellStyle name="20 % - Markeringsfarve2 2 2 4 2 2 5 2" xfId="11350"/>
    <cellStyle name="20 % - Markeringsfarve2 2 2 4 2 2 6" xfId="967"/>
    <cellStyle name="20 % - Markeringsfarve2 2 2 4 2 2 6 2" xfId="11351"/>
    <cellStyle name="20 % - Markeringsfarve2 2 2 4 2 2 7" xfId="11346"/>
    <cellStyle name="20 % - Markeringsfarve2 2 2 4 2 3" xfId="968"/>
    <cellStyle name="20 % - Markeringsfarve2 2 2 4 2 3 2" xfId="969"/>
    <cellStyle name="20 % - Markeringsfarve2 2 2 4 2 3 2 2" xfId="11353"/>
    <cellStyle name="20 % - Markeringsfarve2 2 2 4 2 3 3" xfId="970"/>
    <cellStyle name="20 % - Markeringsfarve2 2 2 4 2 3 3 2" xfId="11354"/>
    <cellStyle name="20 % - Markeringsfarve2 2 2 4 2 3 4" xfId="971"/>
    <cellStyle name="20 % - Markeringsfarve2 2 2 4 2 3 4 2" xfId="11355"/>
    <cellStyle name="20 % - Markeringsfarve2 2 2 4 2 3 5" xfId="972"/>
    <cellStyle name="20 % - Markeringsfarve2 2 2 4 2 3 5 2" xfId="11356"/>
    <cellStyle name="20 % - Markeringsfarve2 2 2 4 2 3 6" xfId="973"/>
    <cellStyle name="20 % - Markeringsfarve2 2 2 4 2 3 6 2" xfId="11357"/>
    <cellStyle name="20 % - Markeringsfarve2 2 2 4 2 3 7" xfId="11352"/>
    <cellStyle name="20 % - Markeringsfarve2 2 2 4 2 4" xfId="974"/>
    <cellStyle name="20 % - Markeringsfarve2 2 2 4 2 4 2" xfId="975"/>
    <cellStyle name="20 % - Markeringsfarve2 2 2 4 2 4 2 2" xfId="11359"/>
    <cellStyle name="20 % - Markeringsfarve2 2 2 4 2 4 3" xfId="976"/>
    <cellStyle name="20 % - Markeringsfarve2 2 2 4 2 4 3 2" xfId="11360"/>
    <cellStyle name="20 % - Markeringsfarve2 2 2 4 2 4 4" xfId="977"/>
    <cellStyle name="20 % - Markeringsfarve2 2 2 4 2 4 4 2" xfId="11361"/>
    <cellStyle name="20 % - Markeringsfarve2 2 2 4 2 4 5" xfId="978"/>
    <cellStyle name="20 % - Markeringsfarve2 2 2 4 2 4 5 2" xfId="11362"/>
    <cellStyle name="20 % - Markeringsfarve2 2 2 4 2 4 6" xfId="979"/>
    <cellStyle name="20 % - Markeringsfarve2 2 2 4 2 4 6 2" xfId="11363"/>
    <cellStyle name="20 % - Markeringsfarve2 2 2 4 2 4 7" xfId="11358"/>
    <cellStyle name="20 % - Markeringsfarve2 2 2 4 2 5" xfId="980"/>
    <cellStyle name="20 % - Markeringsfarve2 2 2 4 2 5 2" xfId="11364"/>
    <cellStyle name="20 % - Markeringsfarve2 2 2 4 2 6" xfId="981"/>
    <cellStyle name="20 % - Markeringsfarve2 2 2 4 2 6 2" xfId="11365"/>
    <cellStyle name="20 % - Markeringsfarve2 2 2 4 2 7" xfId="982"/>
    <cellStyle name="20 % - Markeringsfarve2 2 2 4 2 7 2" xfId="11366"/>
    <cellStyle name="20 % - Markeringsfarve2 2 2 4 2 8" xfId="983"/>
    <cellStyle name="20 % - Markeringsfarve2 2 2 4 2 8 2" xfId="11367"/>
    <cellStyle name="20 % - Markeringsfarve2 2 2 4 2 9" xfId="984"/>
    <cellStyle name="20 % - Markeringsfarve2 2 2 4 2 9 2" xfId="11368"/>
    <cellStyle name="20 % - Markeringsfarve2 2 2 4 3" xfId="985"/>
    <cellStyle name="20 % - Markeringsfarve2 2 2 4 3 2" xfId="986"/>
    <cellStyle name="20 % - Markeringsfarve2 2 2 4 3 2 2" xfId="11370"/>
    <cellStyle name="20 % - Markeringsfarve2 2 2 4 3 3" xfId="987"/>
    <cellStyle name="20 % - Markeringsfarve2 2 2 4 3 3 2" xfId="11371"/>
    <cellStyle name="20 % - Markeringsfarve2 2 2 4 3 4" xfId="988"/>
    <cellStyle name="20 % - Markeringsfarve2 2 2 4 3 4 2" xfId="11372"/>
    <cellStyle name="20 % - Markeringsfarve2 2 2 4 3 5" xfId="989"/>
    <cellStyle name="20 % - Markeringsfarve2 2 2 4 3 5 2" xfId="11373"/>
    <cellStyle name="20 % - Markeringsfarve2 2 2 4 3 6" xfId="990"/>
    <cellStyle name="20 % - Markeringsfarve2 2 2 4 3 6 2" xfId="11374"/>
    <cellStyle name="20 % - Markeringsfarve2 2 2 4 3 7" xfId="11369"/>
    <cellStyle name="20 % - Markeringsfarve2 2 2 4 4" xfId="991"/>
    <cellStyle name="20 % - Markeringsfarve2 2 2 4 4 2" xfId="992"/>
    <cellStyle name="20 % - Markeringsfarve2 2 2 4 4 2 2" xfId="11376"/>
    <cellStyle name="20 % - Markeringsfarve2 2 2 4 4 3" xfId="993"/>
    <cellStyle name="20 % - Markeringsfarve2 2 2 4 4 3 2" xfId="11377"/>
    <cellStyle name="20 % - Markeringsfarve2 2 2 4 4 4" xfId="994"/>
    <cellStyle name="20 % - Markeringsfarve2 2 2 4 4 4 2" xfId="11378"/>
    <cellStyle name="20 % - Markeringsfarve2 2 2 4 4 5" xfId="995"/>
    <cellStyle name="20 % - Markeringsfarve2 2 2 4 4 5 2" xfId="11379"/>
    <cellStyle name="20 % - Markeringsfarve2 2 2 4 4 6" xfId="996"/>
    <cellStyle name="20 % - Markeringsfarve2 2 2 4 4 6 2" xfId="11380"/>
    <cellStyle name="20 % - Markeringsfarve2 2 2 4 4 7" xfId="11375"/>
    <cellStyle name="20 % - Markeringsfarve2 2 2 4 5" xfId="997"/>
    <cellStyle name="20 % - Markeringsfarve2 2 2 4 5 2" xfId="998"/>
    <cellStyle name="20 % - Markeringsfarve2 2 2 4 5 2 2" xfId="11382"/>
    <cellStyle name="20 % - Markeringsfarve2 2 2 4 5 3" xfId="999"/>
    <cellStyle name="20 % - Markeringsfarve2 2 2 4 5 3 2" xfId="11383"/>
    <cellStyle name="20 % - Markeringsfarve2 2 2 4 5 4" xfId="1000"/>
    <cellStyle name="20 % - Markeringsfarve2 2 2 4 5 4 2" xfId="11384"/>
    <cellStyle name="20 % - Markeringsfarve2 2 2 4 5 5" xfId="1001"/>
    <cellStyle name="20 % - Markeringsfarve2 2 2 4 5 5 2" xfId="11385"/>
    <cellStyle name="20 % - Markeringsfarve2 2 2 4 5 6" xfId="1002"/>
    <cellStyle name="20 % - Markeringsfarve2 2 2 4 5 6 2" xfId="11386"/>
    <cellStyle name="20 % - Markeringsfarve2 2 2 4 5 7" xfId="11381"/>
    <cellStyle name="20 % - Markeringsfarve2 2 2 4 6" xfId="1003"/>
    <cellStyle name="20 % - Markeringsfarve2 2 2 4 6 2" xfId="11387"/>
    <cellStyle name="20 % - Markeringsfarve2 2 2 4 7" xfId="1004"/>
    <cellStyle name="20 % - Markeringsfarve2 2 2 4 7 2" xfId="11388"/>
    <cellStyle name="20 % - Markeringsfarve2 2 2 4 8" xfId="1005"/>
    <cellStyle name="20 % - Markeringsfarve2 2 2 4 8 2" xfId="11389"/>
    <cellStyle name="20 % - Markeringsfarve2 2 2 4 9" xfId="1006"/>
    <cellStyle name="20 % - Markeringsfarve2 2 2 4 9 2" xfId="11390"/>
    <cellStyle name="20 % - Markeringsfarve2 2 2 5" xfId="1007"/>
    <cellStyle name="20 % - Markeringsfarve2 2 2 5 10" xfId="11391"/>
    <cellStyle name="20 % - Markeringsfarve2 2 2 5 2" xfId="1008"/>
    <cellStyle name="20 % - Markeringsfarve2 2 2 5 2 2" xfId="1009"/>
    <cellStyle name="20 % - Markeringsfarve2 2 2 5 2 2 2" xfId="11393"/>
    <cellStyle name="20 % - Markeringsfarve2 2 2 5 2 3" xfId="1010"/>
    <cellStyle name="20 % - Markeringsfarve2 2 2 5 2 3 2" xfId="11394"/>
    <cellStyle name="20 % - Markeringsfarve2 2 2 5 2 4" xfId="1011"/>
    <cellStyle name="20 % - Markeringsfarve2 2 2 5 2 4 2" xfId="11395"/>
    <cellStyle name="20 % - Markeringsfarve2 2 2 5 2 5" xfId="1012"/>
    <cellStyle name="20 % - Markeringsfarve2 2 2 5 2 5 2" xfId="11396"/>
    <cellStyle name="20 % - Markeringsfarve2 2 2 5 2 6" xfId="1013"/>
    <cellStyle name="20 % - Markeringsfarve2 2 2 5 2 6 2" xfId="11397"/>
    <cellStyle name="20 % - Markeringsfarve2 2 2 5 2 7" xfId="11392"/>
    <cellStyle name="20 % - Markeringsfarve2 2 2 5 3" xfId="1014"/>
    <cellStyle name="20 % - Markeringsfarve2 2 2 5 3 2" xfId="1015"/>
    <cellStyle name="20 % - Markeringsfarve2 2 2 5 3 2 2" xfId="11399"/>
    <cellStyle name="20 % - Markeringsfarve2 2 2 5 3 3" xfId="1016"/>
    <cellStyle name="20 % - Markeringsfarve2 2 2 5 3 3 2" xfId="11400"/>
    <cellStyle name="20 % - Markeringsfarve2 2 2 5 3 4" xfId="1017"/>
    <cellStyle name="20 % - Markeringsfarve2 2 2 5 3 4 2" xfId="11401"/>
    <cellStyle name="20 % - Markeringsfarve2 2 2 5 3 5" xfId="1018"/>
    <cellStyle name="20 % - Markeringsfarve2 2 2 5 3 5 2" xfId="11402"/>
    <cellStyle name="20 % - Markeringsfarve2 2 2 5 3 6" xfId="1019"/>
    <cellStyle name="20 % - Markeringsfarve2 2 2 5 3 6 2" xfId="11403"/>
    <cellStyle name="20 % - Markeringsfarve2 2 2 5 3 7" xfId="11398"/>
    <cellStyle name="20 % - Markeringsfarve2 2 2 5 4" xfId="1020"/>
    <cellStyle name="20 % - Markeringsfarve2 2 2 5 4 2" xfId="1021"/>
    <cellStyle name="20 % - Markeringsfarve2 2 2 5 4 2 2" xfId="11405"/>
    <cellStyle name="20 % - Markeringsfarve2 2 2 5 4 3" xfId="1022"/>
    <cellStyle name="20 % - Markeringsfarve2 2 2 5 4 3 2" xfId="11406"/>
    <cellStyle name="20 % - Markeringsfarve2 2 2 5 4 4" xfId="1023"/>
    <cellStyle name="20 % - Markeringsfarve2 2 2 5 4 4 2" xfId="11407"/>
    <cellStyle name="20 % - Markeringsfarve2 2 2 5 4 5" xfId="1024"/>
    <cellStyle name="20 % - Markeringsfarve2 2 2 5 4 5 2" xfId="11408"/>
    <cellStyle name="20 % - Markeringsfarve2 2 2 5 4 6" xfId="1025"/>
    <cellStyle name="20 % - Markeringsfarve2 2 2 5 4 6 2" xfId="11409"/>
    <cellStyle name="20 % - Markeringsfarve2 2 2 5 4 7" xfId="11404"/>
    <cellStyle name="20 % - Markeringsfarve2 2 2 5 5" xfId="1026"/>
    <cellStyle name="20 % - Markeringsfarve2 2 2 5 5 2" xfId="11410"/>
    <cellStyle name="20 % - Markeringsfarve2 2 2 5 6" xfId="1027"/>
    <cellStyle name="20 % - Markeringsfarve2 2 2 5 6 2" xfId="11411"/>
    <cellStyle name="20 % - Markeringsfarve2 2 2 5 7" xfId="1028"/>
    <cellStyle name="20 % - Markeringsfarve2 2 2 5 7 2" xfId="11412"/>
    <cellStyle name="20 % - Markeringsfarve2 2 2 5 8" xfId="1029"/>
    <cellStyle name="20 % - Markeringsfarve2 2 2 5 8 2" xfId="11413"/>
    <cellStyle name="20 % - Markeringsfarve2 2 2 5 9" xfId="1030"/>
    <cellStyle name="20 % - Markeringsfarve2 2 2 5 9 2" xfId="11414"/>
    <cellStyle name="20 % - Markeringsfarve2 2 2 6" xfId="1031"/>
    <cellStyle name="20 % - Markeringsfarve2 2 2 6 2" xfId="1032"/>
    <cellStyle name="20 % - Markeringsfarve2 2 2 6 2 2" xfId="11416"/>
    <cellStyle name="20 % - Markeringsfarve2 2 2 6 3" xfId="1033"/>
    <cellStyle name="20 % - Markeringsfarve2 2 2 6 3 2" xfId="11417"/>
    <cellStyle name="20 % - Markeringsfarve2 2 2 6 4" xfId="1034"/>
    <cellStyle name="20 % - Markeringsfarve2 2 2 6 4 2" xfId="11418"/>
    <cellStyle name="20 % - Markeringsfarve2 2 2 6 5" xfId="1035"/>
    <cellStyle name="20 % - Markeringsfarve2 2 2 6 5 2" xfId="11419"/>
    <cellStyle name="20 % - Markeringsfarve2 2 2 6 6" xfId="1036"/>
    <cellStyle name="20 % - Markeringsfarve2 2 2 6 6 2" xfId="11420"/>
    <cellStyle name="20 % - Markeringsfarve2 2 2 6 7" xfId="11415"/>
    <cellStyle name="20 % - Markeringsfarve2 2 2 7" xfId="1037"/>
    <cellStyle name="20 % - Markeringsfarve2 2 2 7 2" xfId="1038"/>
    <cellStyle name="20 % - Markeringsfarve2 2 2 7 2 2" xfId="11422"/>
    <cellStyle name="20 % - Markeringsfarve2 2 2 7 3" xfId="1039"/>
    <cellStyle name="20 % - Markeringsfarve2 2 2 7 3 2" xfId="11423"/>
    <cellStyle name="20 % - Markeringsfarve2 2 2 7 4" xfId="1040"/>
    <cellStyle name="20 % - Markeringsfarve2 2 2 7 4 2" xfId="11424"/>
    <cellStyle name="20 % - Markeringsfarve2 2 2 7 5" xfId="1041"/>
    <cellStyle name="20 % - Markeringsfarve2 2 2 7 5 2" xfId="11425"/>
    <cellStyle name="20 % - Markeringsfarve2 2 2 7 6" xfId="1042"/>
    <cellStyle name="20 % - Markeringsfarve2 2 2 7 6 2" xfId="11426"/>
    <cellStyle name="20 % - Markeringsfarve2 2 2 7 7" xfId="11421"/>
    <cellStyle name="20 % - Markeringsfarve2 2 2 8" xfId="1043"/>
    <cellStyle name="20 % - Markeringsfarve2 2 2 8 2" xfId="1044"/>
    <cellStyle name="20 % - Markeringsfarve2 2 2 8 2 2" xfId="11428"/>
    <cellStyle name="20 % - Markeringsfarve2 2 2 8 3" xfId="1045"/>
    <cellStyle name="20 % - Markeringsfarve2 2 2 8 3 2" xfId="11429"/>
    <cellStyle name="20 % - Markeringsfarve2 2 2 8 4" xfId="1046"/>
    <cellStyle name="20 % - Markeringsfarve2 2 2 8 4 2" xfId="11430"/>
    <cellStyle name="20 % - Markeringsfarve2 2 2 8 5" xfId="1047"/>
    <cellStyle name="20 % - Markeringsfarve2 2 2 8 5 2" xfId="11431"/>
    <cellStyle name="20 % - Markeringsfarve2 2 2 8 6" xfId="1048"/>
    <cellStyle name="20 % - Markeringsfarve2 2 2 8 6 2" xfId="11432"/>
    <cellStyle name="20 % - Markeringsfarve2 2 2 8 7" xfId="11427"/>
    <cellStyle name="20 % - Markeringsfarve2 2 2 9" xfId="1049"/>
    <cellStyle name="20 % - Markeringsfarve2 2 2 9 2" xfId="11433"/>
    <cellStyle name="20 % - Markeringsfarve2 2 2_Budget" xfId="1050"/>
    <cellStyle name="20 % - Markeringsfarve2 2 3" xfId="1051"/>
    <cellStyle name="20 % - Markeringsfarve2 2 3 10" xfId="1052"/>
    <cellStyle name="20 % - Markeringsfarve2 2 3 10 2" xfId="11435"/>
    <cellStyle name="20 % - Markeringsfarve2 2 3 11" xfId="1053"/>
    <cellStyle name="20 % - Markeringsfarve2 2 3 11 2" xfId="11436"/>
    <cellStyle name="20 % - Markeringsfarve2 2 3 12" xfId="1054"/>
    <cellStyle name="20 % - Markeringsfarve2 2 3 12 2" xfId="11437"/>
    <cellStyle name="20 % - Markeringsfarve2 2 3 13" xfId="1055"/>
    <cellStyle name="20 % - Markeringsfarve2 2 3 14" xfId="11434"/>
    <cellStyle name="20 % - Markeringsfarve2 2 3 2" xfId="1056"/>
    <cellStyle name="20 % - Markeringsfarve2 2 3 2 10" xfId="1057"/>
    <cellStyle name="20 % - Markeringsfarve2 2 3 2 10 2" xfId="11439"/>
    <cellStyle name="20 % - Markeringsfarve2 2 3 2 11" xfId="1058"/>
    <cellStyle name="20 % - Markeringsfarve2 2 3 2 11 2" xfId="11440"/>
    <cellStyle name="20 % - Markeringsfarve2 2 3 2 12" xfId="11438"/>
    <cellStyle name="20 % - Markeringsfarve2 2 3 2 2" xfId="1059"/>
    <cellStyle name="20 % - Markeringsfarve2 2 3 2 2 10" xfId="1060"/>
    <cellStyle name="20 % - Markeringsfarve2 2 3 2 2 10 2" xfId="11442"/>
    <cellStyle name="20 % - Markeringsfarve2 2 3 2 2 11" xfId="11441"/>
    <cellStyle name="20 % - Markeringsfarve2 2 3 2 2 2" xfId="1061"/>
    <cellStyle name="20 % - Markeringsfarve2 2 3 2 2 2 2" xfId="1062"/>
    <cellStyle name="20 % - Markeringsfarve2 2 3 2 2 2 2 2" xfId="11444"/>
    <cellStyle name="20 % - Markeringsfarve2 2 3 2 2 2 3" xfId="1063"/>
    <cellStyle name="20 % - Markeringsfarve2 2 3 2 2 2 3 2" xfId="11445"/>
    <cellStyle name="20 % - Markeringsfarve2 2 3 2 2 2 4" xfId="1064"/>
    <cellStyle name="20 % - Markeringsfarve2 2 3 2 2 2 4 2" xfId="11446"/>
    <cellStyle name="20 % - Markeringsfarve2 2 3 2 2 2 5" xfId="1065"/>
    <cellStyle name="20 % - Markeringsfarve2 2 3 2 2 2 5 2" xfId="11447"/>
    <cellStyle name="20 % - Markeringsfarve2 2 3 2 2 2 6" xfId="1066"/>
    <cellStyle name="20 % - Markeringsfarve2 2 3 2 2 2 6 2" xfId="11448"/>
    <cellStyle name="20 % - Markeringsfarve2 2 3 2 2 2 7" xfId="11443"/>
    <cellStyle name="20 % - Markeringsfarve2 2 3 2 2 3" xfId="1067"/>
    <cellStyle name="20 % - Markeringsfarve2 2 3 2 2 3 2" xfId="1068"/>
    <cellStyle name="20 % - Markeringsfarve2 2 3 2 2 3 2 2" xfId="11450"/>
    <cellStyle name="20 % - Markeringsfarve2 2 3 2 2 3 3" xfId="1069"/>
    <cellStyle name="20 % - Markeringsfarve2 2 3 2 2 3 3 2" xfId="11451"/>
    <cellStyle name="20 % - Markeringsfarve2 2 3 2 2 3 4" xfId="1070"/>
    <cellStyle name="20 % - Markeringsfarve2 2 3 2 2 3 4 2" xfId="11452"/>
    <cellStyle name="20 % - Markeringsfarve2 2 3 2 2 3 5" xfId="1071"/>
    <cellStyle name="20 % - Markeringsfarve2 2 3 2 2 3 5 2" xfId="11453"/>
    <cellStyle name="20 % - Markeringsfarve2 2 3 2 2 3 6" xfId="1072"/>
    <cellStyle name="20 % - Markeringsfarve2 2 3 2 2 3 6 2" xfId="11454"/>
    <cellStyle name="20 % - Markeringsfarve2 2 3 2 2 3 7" xfId="11449"/>
    <cellStyle name="20 % - Markeringsfarve2 2 3 2 2 4" xfId="1073"/>
    <cellStyle name="20 % - Markeringsfarve2 2 3 2 2 4 2" xfId="1074"/>
    <cellStyle name="20 % - Markeringsfarve2 2 3 2 2 4 2 2" xfId="11456"/>
    <cellStyle name="20 % - Markeringsfarve2 2 3 2 2 4 3" xfId="1075"/>
    <cellStyle name="20 % - Markeringsfarve2 2 3 2 2 4 3 2" xfId="11457"/>
    <cellStyle name="20 % - Markeringsfarve2 2 3 2 2 4 4" xfId="1076"/>
    <cellStyle name="20 % - Markeringsfarve2 2 3 2 2 4 4 2" xfId="11458"/>
    <cellStyle name="20 % - Markeringsfarve2 2 3 2 2 4 5" xfId="1077"/>
    <cellStyle name="20 % - Markeringsfarve2 2 3 2 2 4 5 2" xfId="11459"/>
    <cellStyle name="20 % - Markeringsfarve2 2 3 2 2 4 6" xfId="1078"/>
    <cellStyle name="20 % - Markeringsfarve2 2 3 2 2 4 6 2" xfId="11460"/>
    <cellStyle name="20 % - Markeringsfarve2 2 3 2 2 4 7" xfId="11455"/>
    <cellStyle name="20 % - Markeringsfarve2 2 3 2 2 5" xfId="1079"/>
    <cellStyle name="20 % - Markeringsfarve2 2 3 2 2 5 2" xfId="1080"/>
    <cellStyle name="20 % - Markeringsfarve2 2 3 2 2 5 2 2" xfId="11462"/>
    <cellStyle name="20 % - Markeringsfarve2 2 3 2 2 5 3" xfId="1081"/>
    <cellStyle name="20 % - Markeringsfarve2 2 3 2 2 5 3 2" xfId="11463"/>
    <cellStyle name="20 % - Markeringsfarve2 2 3 2 2 5 4" xfId="1082"/>
    <cellStyle name="20 % - Markeringsfarve2 2 3 2 2 5 4 2" xfId="11464"/>
    <cellStyle name="20 % - Markeringsfarve2 2 3 2 2 5 5" xfId="1083"/>
    <cellStyle name="20 % - Markeringsfarve2 2 3 2 2 5 5 2" xfId="11465"/>
    <cellStyle name="20 % - Markeringsfarve2 2 3 2 2 5 6" xfId="1084"/>
    <cellStyle name="20 % - Markeringsfarve2 2 3 2 2 5 6 2" xfId="11466"/>
    <cellStyle name="20 % - Markeringsfarve2 2 3 2 2 5 7" xfId="11461"/>
    <cellStyle name="20 % - Markeringsfarve2 2 3 2 2 6" xfId="1085"/>
    <cellStyle name="20 % - Markeringsfarve2 2 3 2 2 6 2" xfId="11467"/>
    <cellStyle name="20 % - Markeringsfarve2 2 3 2 2 7" xfId="1086"/>
    <cellStyle name="20 % - Markeringsfarve2 2 3 2 2 7 2" xfId="11468"/>
    <cellStyle name="20 % - Markeringsfarve2 2 3 2 2 8" xfId="1087"/>
    <cellStyle name="20 % - Markeringsfarve2 2 3 2 2 8 2" xfId="11469"/>
    <cellStyle name="20 % - Markeringsfarve2 2 3 2 2 9" xfId="1088"/>
    <cellStyle name="20 % - Markeringsfarve2 2 3 2 2 9 2" xfId="11470"/>
    <cellStyle name="20 % - Markeringsfarve2 2 3 2 3" xfId="1089"/>
    <cellStyle name="20 % - Markeringsfarve2 2 3 2 3 2" xfId="1090"/>
    <cellStyle name="20 % - Markeringsfarve2 2 3 2 3 2 2" xfId="11472"/>
    <cellStyle name="20 % - Markeringsfarve2 2 3 2 3 3" xfId="1091"/>
    <cellStyle name="20 % - Markeringsfarve2 2 3 2 3 3 2" xfId="11473"/>
    <cellStyle name="20 % - Markeringsfarve2 2 3 2 3 4" xfId="1092"/>
    <cellStyle name="20 % - Markeringsfarve2 2 3 2 3 4 2" xfId="11474"/>
    <cellStyle name="20 % - Markeringsfarve2 2 3 2 3 5" xfId="1093"/>
    <cellStyle name="20 % - Markeringsfarve2 2 3 2 3 5 2" xfId="11475"/>
    <cellStyle name="20 % - Markeringsfarve2 2 3 2 3 6" xfId="1094"/>
    <cellStyle name="20 % - Markeringsfarve2 2 3 2 3 6 2" xfId="11476"/>
    <cellStyle name="20 % - Markeringsfarve2 2 3 2 3 7" xfId="11471"/>
    <cellStyle name="20 % - Markeringsfarve2 2 3 2 4" xfId="1095"/>
    <cellStyle name="20 % - Markeringsfarve2 2 3 2 4 2" xfId="1096"/>
    <cellStyle name="20 % - Markeringsfarve2 2 3 2 4 2 2" xfId="11478"/>
    <cellStyle name="20 % - Markeringsfarve2 2 3 2 4 3" xfId="1097"/>
    <cellStyle name="20 % - Markeringsfarve2 2 3 2 4 3 2" xfId="11479"/>
    <cellStyle name="20 % - Markeringsfarve2 2 3 2 4 4" xfId="1098"/>
    <cellStyle name="20 % - Markeringsfarve2 2 3 2 4 4 2" xfId="11480"/>
    <cellStyle name="20 % - Markeringsfarve2 2 3 2 4 5" xfId="1099"/>
    <cellStyle name="20 % - Markeringsfarve2 2 3 2 4 5 2" xfId="11481"/>
    <cellStyle name="20 % - Markeringsfarve2 2 3 2 4 6" xfId="1100"/>
    <cellStyle name="20 % - Markeringsfarve2 2 3 2 4 6 2" xfId="11482"/>
    <cellStyle name="20 % - Markeringsfarve2 2 3 2 4 7" xfId="11477"/>
    <cellStyle name="20 % - Markeringsfarve2 2 3 2 5" xfId="1101"/>
    <cellStyle name="20 % - Markeringsfarve2 2 3 2 5 2" xfId="1102"/>
    <cellStyle name="20 % - Markeringsfarve2 2 3 2 5 2 2" xfId="11484"/>
    <cellStyle name="20 % - Markeringsfarve2 2 3 2 5 3" xfId="1103"/>
    <cellStyle name="20 % - Markeringsfarve2 2 3 2 5 3 2" xfId="11485"/>
    <cellStyle name="20 % - Markeringsfarve2 2 3 2 5 4" xfId="1104"/>
    <cellStyle name="20 % - Markeringsfarve2 2 3 2 5 4 2" xfId="11486"/>
    <cellStyle name="20 % - Markeringsfarve2 2 3 2 5 5" xfId="1105"/>
    <cellStyle name="20 % - Markeringsfarve2 2 3 2 5 5 2" xfId="11487"/>
    <cellStyle name="20 % - Markeringsfarve2 2 3 2 5 6" xfId="1106"/>
    <cellStyle name="20 % - Markeringsfarve2 2 3 2 5 6 2" xfId="11488"/>
    <cellStyle name="20 % - Markeringsfarve2 2 3 2 5 7" xfId="11483"/>
    <cellStyle name="20 % - Markeringsfarve2 2 3 2 6" xfId="1107"/>
    <cellStyle name="20 % - Markeringsfarve2 2 3 2 6 2" xfId="1108"/>
    <cellStyle name="20 % - Markeringsfarve2 2 3 2 6 2 2" xfId="11490"/>
    <cellStyle name="20 % - Markeringsfarve2 2 3 2 6 3" xfId="1109"/>
    <cellStyle name="20 % - Markeringsfarve2 2 3 2 6 3 2" xfId="11491"/>
    <cellStyle name="20 % - Markeringsfarve2 2 3 2 6 4" xfId="1110"/>
    <cellStyle name="20 % - Markeringsfarve2 2 3 2 6 4 2" xfId="11492"/>
    <cellStyle name="20 % - Markeringsfarve2 2 3 2 6 5" xfId="1111"/>
    <cellStyle name="20 % - Markeringsfarve2 2 3 2 6 5 2" xfId="11493"/>
    <cellStyle name="20 % - Markeringsfarve2 2 3 2 6 6" xfId="1112"/>
    <cellStyle name="20 % - Markeringsfarve2 2 3 2 6 6 2" xfId="11494"/>
    <cellStyle name="20 % - Markeringsfarve2 2 3 2 6 7" xfId="11489"/>
    <cellStyle name="20 % - Markeringsfarve2 2 3 2 7" xfId="1113"/>
    <cellStyle name="20 % - Markeringsfarve2 2 3 2 7 2" xfId="11495"/>
    <cellStyle name="20 % - Markeringsfarve2 2 3 2 8" xfId="1114"/>
    <cellStyle name="20 % - Markeringsfarve2 2 3 2 8 2" xfId="11496"/>
    <cellStyle name="20 % - Markeringsfarve2 2 3 2 9" xfId="1115"/>
    <cellStyle name="20 % - Markeringsfarve2 2 3 2 9 2" xfId="11497"/>
    <cellStyle name="20 % - Markeringsfarve2 2 3 3" xfId="1116"/>
    <cellStyle name="20 % - Markeringsfarve2 2 3 3 10" xfId="1117"/>
    <cellStyle name="20 % - Markeringsfarve2 2 3 3 10 2" xfId="11499"/>
    <cellStyle name="20 % - Markeringsfarve2 2 3 3 11" xfId="11498"/>
    <cellStyle name="20 % - Markeringsfarve2 2 3 3 2" xfId="1118"/>
    <cellStyle name="20 % - Markeringsfarve2 2 3 3 2 2" xfId="1119"/>
    <cellStyle name="20 % - Markeringsfarve2 2 3 3 2 2 2" xfId="11501"/>
    <cellStyle name="20 % - Markeringsfarve2 2 3 3 2 3" xfId="1120"/>
    <cellStyle name="20 % - Markeringsfarve2 2 3 3 2 3 2" xfId="11502"/>
    <cellStyle name="20 % - Markeringsfarve2 2 3 3 2 4" xfId="1121"/>
    <cellStyle name="20 % - Markeringsfarve2 2 3 3 2 4 2" xfId="11503"/>
    <cellStyle name="20 % - Markeringsfarve2 2 3 3 2 5" xfId="1122"/>
    <cellStyle name="20 % - Markeringsfarve2 2 3 3 2 5 2" xfId="11504"/>
    <cellStyle name="20 % - Markeringsfarve2 2 3 3 2 6" xfId="1123"/>
    <cellStyle name="20 % - Markeringsfarve2 2 3 3 2 6 2" xfId="11505"/>
    <cellStyle name="20 % - Markeringsfarve2 2 3 3 2 7" xfId="11500"/>
    <cellStyle name="20 % - Markeringsfarve2 2 3 3 3" xfId="1124"/>
    <cellStyle name="20 % - Markeringsfarve2 2 3 3 3 2" xfId="1125"/>
    <cellStyle name="20 % - Markeringsfarve2 2 3 3 3 2 2" xfId="11507"/>
    <cellStyle name="20 % - Markeringsfarve2 2 3 3 3 3" xfId="1126"/>
    <cellStyle name="20 % - Markeringsfarve2 2 3 3 3 3 2" xfId="11508"/>
    <cellStyle name="20 % - Markeringsfarve2 2 3 3 3 4" xfId="1127"/>
    <cellStyle name="20 % - Markeringsfarve2 2 3 3 3 4 2" xfId="11509"/>
    <cellStyle name="20 % - Markeringsfarve2 2 3 3 3 5" xfId="1128"/>
    <cellStyle name="20 % - Markeringsfarve2 2 3 3 3 5 2" xfId="11510"/>
    <cellStyle name="20 % - Markeringsfarve2 2 3 3 3 6" xfId="1129"/>
    <cellStyle name="20 % - Markeringsfarve2 2 3 3 3 6 2" xfId="11511"/>
    <cellStyle name="20 % - Markeringsfarve2 2 3 3 3 7" xfId="11506"/>
    <cellStyle name="20 % - Markeringsfarve2 2 3 3 4" xfId="1130"/>
    <cellStyle name="20 % - Markeringsfarve2 2 3 3 4 2" xfId="1131"/>
    <cellStyle name="20 % - Markeringsfarve2 2 3 3 4 2 2" xfId="11513"/>
    <cellStyle name="20 % - Markeringsfarve2 2 3 3 4 3" xfId="1132"/>
    <cellStyle name="20 % - Markeringsfarve2 2 3 3 4 3 2" xfId="11514"/>
    <cellStyle name="20 % - Markeringsfarve2 2 3 3 4 4" xfId="1133"/>
    <cellStyle name="20 % - Markeringsfarve2 2 3 3 4 4 2" xfId="11515"/>
    <cellStyle name="20 % - Markeringsfarve2 2 3 3 4 5" xfId="1134"/>
    <cellStyle name="20 % - Markeringsfarve2 2 3 3 4 5 2" xfId="11516"/>
    <cellStyle name="20 % - Markeringsfarve2 2 3 3 4 6" xfId="1135"/>
    <cellStyle name="20 % - Markeringsfarve2 2 3 3 4 6 2" xfId="11517"/>
    <cellStyle name="20 % - Markeringsfarve2 2 3 3 4 7" xfId="11512"/>
    <cellStyle name="20 % - Markeringsfarve2 2 3 3 5" xfId="1136"/>
    <cellStyle name="20 % - Markeringsfarve2 2 3 3 5 2" xfId="1137"/>
    <cellStyle name="20 % - Markeringsfarve2 2 3 3 5 2 2" xfId="11519"/>
    <cellStyle name="20 % - Markeringsfarve2 2 3 3 5 3" xfId="1138"/>
    <cellStyle name="20 % - Markeringsfarve2 2 3 3 5 3 2" xfId="11520"/>
    <cellStyle name="20 % - Markeringsfarve2 2 3 3 5 4" xfId="1139"/>
    <cellStyle name="20 % - Markeringsfarve2 2 3 3 5 4 2" xfId="11521"/>
    <cellStyle name="20 % - Markeringsfarve2 2 3 3 5 5" xfId="1140"/>
    <cellStyle name="20 % - Markeringsfarve2 2 3 3 5 5 2" xfId="11522"/>
    <cellStyle name="20 % - Markeringsfarve2 2 3 3 5 6" xfId="1141"/>
    <cellStyle name="20 % - Markeringsfarve2 2 3 3 5 6 2" xfId="11523"/>
    <cellStyle name="20 % - Markeringsfarve2 2 3 3 5 7" xfId="11518"/>
    <cellStyle name="20 % - Markeringsfarve2 2 3 3 6" xfId="1142"/>
    <cellStyle name="20 % - Markeringsfarve2 2 3 3 6 2" xfId="11524"/>
    <cellStyle name="20 % - Markeringsfarve2 2 3 3 7" xfId="1143"/>
    <cellStyle name="20 % - Markeringsfarve2 2 3 3 7 2" xfId="11525"/>
    <cellStyle name="20 % - Markeringsfarve2 2 3 3 8" xfId="1144"/>
    <cellStyle name="20 % - Markeringsfarve2 2 3 3 8 2" xfId="11526"/>
    <cellStyle name="20 % - Markeringsfarve2 2 3 3 9" xfId="1145"/>
    <cellStyle name="20 % - Markeringsfarve2 2 3 3 9 2" xfId="11527"/>
    <cellStyle name="20 % - Markeringsfarve2 2 3 4" xfId="1146"/>
    <cellStyle name="20 % - Markeringsfarve2 2 3 4 2" xfId="1147"/>
    <cellStyle name="20 % - Markeringsfarve2 2 3 4 2 2" xfId="11529"/>
    <cellStyle name="20 % - Markeringsfarve2 2 3 4 3" xfId="1148"/>
    <cellStyle name="20 % - Markeringsfarve2 2 3 4 3 2" xfId="11530"/>
    <cellStyle name="20 % - Markeringsfarve2 2 3 4 4" xfId="1149"/>
    <cellStyle name="20 % - Markeringsfarve2 2 3 4 4 2" xfId="11531"/>
    <cellStyle name="20 % - Markeringsfarve2 2 3 4 5" xfId="1150"/>
    <cellStyle name="20 % - Markeringsfarve2 2 3 4 5 2" xfId="11532"/>
    <cellStyle name="20 % - Markeringsfarve2 2 3 4 6" xfId="1151"/>
    <cellStyle name="20 % - Markeringsfarve2 2 3 4 6 2" xfId="11533"/>
    <cellStyle name="20 % - Markeringsfarve2 2 3 4 7" xfId="11528"/>
    <cellStyle name="20 % - Markeringsfarve2 2 3 5" xfId="1152"/>
    <cellStyle name="20 % - Markeringsfarve2 2 3 5 2" xfId="1153"/>
    <cellStyle name="20 % - Markeringsfarve2 2 3 5 2 2" xfId="11535"/>
    <cellStyle name="20 % - Markeringsfarve2 2 3 5 3" xfId="1154"/>
    <cellStyle name="20 % - Markeringsfarve2 2 3 5 3 2" xfId="11536"/>
    <cellStyle name="20 % - Markeringsfarve2 2 3 5 4" xfId="1155"/>
    <cellStyle name="20 % - Markeringsfarve2 2 3 5 4 2" xfId="11537"/>
    <cellStyle name="20 % - Markeringsfarve2 2 3 5 5" xfId="1156"/>
    <cellStyle name="20 % - Markeringsfarve2 2 3 5 5 2" xfId="11538"/>
    <cellStyle name="20 % - Markeringsfarve2 2 3 5 6" xfId="1157"/>
    <cellStyle name="20 % - Markeringsfarve2 2 3 5 6 2" xfId="11539"/>
    <cellStyle name="20 % - Markeringsfarve2 2 3 5 7" xfId="11534"/>
    <cellStyle name="20 % - Markeringsfarve2 2 3 6" xfId="1158"/>
    <cellStyle name="20 % - Markeringsfarve2 2 3 6 2" xfId="1159"/>
    <cellStyle name="20 % - Markeringsfarve2 2 3 6 2 2" xfId="11541"/>
    <cellStyle name="20 % - Markeringsfarve2 2 3 6 3" xfId="1160"/>
    <cellStyle name="20 % - Markeringsfarve2 2 3 6 3 2" xfId="11542"/>
    <cellStyle name="20 % - Markeringsfarve2 2 3 6 4" xfId="1161"/>
    <cellStyle name="20 % - Markeringsfarve2 2 3 6 4 2" xfId="11543"/>
    <cellStyle name="20 % - Markeringsfarve2 2 3 6 5" xfId="1162"/>
    <cellStyle name="20 % - Markeringsfarve2 2 3 6 5 2" xfId="11544"/>
    <cellStyle name="20 % - Markeringsfarve2 2 3 6 6" xfId="1163"/>
    <cellStyle name="20 % - Markeringsfarve2 2 3 6 6 2" xfId="11545"/>
    <cellStyle name="20 % - Markeringsfarve2 2 3 6 7" xfId="11540"/>
    <cellStyle name="20 % - Markeringsfarve2 2 3 7" xfId="1164"/>
    <cellStyle name="20 % - Markeringsfarve2 2 3 7 2" xfId="1165"/>
    <cellStyle name="20 % - Markeringsfarve2 2 3 7 2 2" xfId="11547"/>
    <cellStyle name="20 % - Markeringsfarve2 2 3 7 3" xfId="1166"/>
    <cellStyle name="20 % - Markeringsfarve2 2 3 7 3 2" xfId="11548"/>
    <cellStyle name="20 % - Markeringsfarve2 2 3 7 4" xfId="1167"/>
    <cellStyle name="20 % - Markeringsfarve2 2 3 7 4 2" xfId="11549"/>
    <cellStyle name="20 % - Markeringsfarve2 2 3 7 5" xfId="1168"/>
    <cellStyle name="20 % - Markeringsfarve2 2 3 7 5 2" xfId="11550"/>
    <cellStyle name="20 % - Markeringsfarve2 2 3 7 6" xfId="1169"/>
    <cellStyle name="20 % - Markeringsfarve2 2 3 7 6 2" xfId="11551"/>
    <cellStyle name="20 % - Markeringsfarve2 2 3 7 7" xfId="11546"/>
    <cellStyle name="20 % - Markeringsfarve2 2 3 8" xfId="1170"/>
    <cellStyle name="20 % - Markeringsfarve2 2 3 8 2" xfId="11552"/>
    <cellStyle name="20 % - Markeringsfarve2 2 3 9" xfId="1171"/>
    <cellStyle name="20 % - Markeringsfarve2 2 3 9 2" xfId="11553"/>
    <cellStyle name="20 % - Markeringsfarve2 2 4" xfId="1172"/>
    <cellStyle name="20 % - Markeringsfarve2 2 4 10" xfId="1173"/>
    <cellStyle name="20 % - Markeringsfarve2 2 4 10 2" xfId="11555"/>
    <cellStyle name="20 % - Markeringsfarve2 2 4 11" xfId="1174"/>
    <cellStyle name="20 % - Markeringsfarve2 2 4 11 2" xfId="11556"/>
    <cellStyle name="20 % - Markeringsfarve2 2 4 12" xfId="11554"/>
    <cellStyle name="20 % - Markeringsfarve2 2 4 2" xfId="1175"/>
    <cellStyle name="20 % - Markeringsfarve2 2 4 2 10" xfId="1176"/>
    <cellStyle name="20 % - Markeringsfarve2 2 4 2 10 2" xfId="11558"/>
    <cellStyle name="20 % - Markeringsfarve2 2 4 2 11" xfId="11557"/>
    <cellStyle name="20 % - Markeringsfarve2 2 4 2 2" xfId="1177"/>
    <cellStyle name="20 % - Markeringsfarve2 2 4 2 2 10" xfId="11559"/>
    <cellStyle name="20 % - Markeringsfarve2 2 4 2 2 2" xfId="1178"/>
    <cellStyle name="20 % - Markeringsfarve2 2 4 2 2 2 2" xfId="1179"/>
    <cellStyle name="20 % - Markeringsfarve2 2 4 2 2 2 2 2" xfId="11561"/>
    <cellStyle name="20 % - Markeringsfarve2 2 4 2 2 2 3" xfId="1180"/>
    <cellStyle name="20 % - Markeringsfarve2 2 4 2 2 2 3 2" xfId="11562"/>
    <cellStyle name="20 % - Markeringsfarve2 2 4 2 2 2 4" xfId="1181"/>
    <cellStyle name="20 % - Markeringsfarve2 2 4 2 2 2 4 2" xfId="11563"/>
    <cellStyle name="20 % - Markeringsfarve2 2 4 2 2 2 5" xfId="1182"/>
    <cellStyle name="20 % - Markeringsfarve2 2 4 2 2 2 5 2" xfId="11564"/>
    <cellStyle name="20 % - Markeringsfarve2 2 4 2 2 2 6" xfId="1183"/>
    <cellStyle name="20 % - Markeringsfarve2 2 4 2 2 2 6 2" xfId="11565"/>
    <cellStyle name="20 % - Markeringsfarve2 2 4 2 2 2 7" xfId="11560"/>
    <cellStyle name="20 % - Markeringsfarve2 2 4 2 2 3" xfId="1184"/>
    <cellStyle name="20 % - Markeringsfarve2 2 4 2 2 3 2" xfId="1185"/>
    <cellStyle name="20 % - Markeringsfarve2 2 4 2 2 3 2 2" xfId="11567"/>
    <cellStyle name="20 % - Markeringsfarve2 2 4 2 2 3 3" xfId="1186"/>
    <cellStyle name="20 % - Markeringsfarve2 2 4 2 2 3 3 2" xfId="11568"/>
    <cellStyle name="20 % - Markeringsfarve2 2 4 2 2 3 4" xfId="1187"/>
    <cellStyle name="20 % - Markeringsfarve2 2 4 2 2 3 4 2" xfId="11569"/>
    <cellStyle name="20 % - Markeringsfarve2 2 4 2 2 3 5" xfId="1188"/>
    <cellStyle name="20 % - Markeringsfarve2 2 4 2 2 3 5 2" xfId="11570"/>
    <cellStyle name="20 % - Markeringsfarve2 2 4 2 2 3 6" xfId="1189"/>
    <cellStyle name="20 % - Markeringsfarve2 2 4 2 2 3 6 2" xfId="11571"/>
    <cellStyle name="20 % - Markeringsfarve2 2 4 2 2 3 7" xfId="11566"/>
    <cellStyle name="20 % - Markeringsfarve2 2 4 2 2 4" xfId="1190"/>
    <cellStyle name="20 % - Markeringsfarve2 2 4 2 2 4 2" xfId="1191"/>
    <cellStyle name="20 % - Markeringsfarve2 2 4 2 2 4 2 2" xfId="11573"/>
    <cellStyle name="20 % - Markeringsfarve2 2 4 2 2 4 3" xfId="1192"/>
    <cellStyle name="20 % - Markeringsfarve2 2 4 2 2 4 3 2" xfId="11574"/>
    <cellStyle name="20 % - Markeringsfarve2 2 4 2 2 4 4" xfId="1193"/>
    <cellStyle name="20 % - Markeringsfarve2 2 4 2 2 4 4 2" xfId="11575"/>
    <cellStyle name="20 % - Markeringsfarve2 2 4 2 2 4 5" xfId="1194"/>
    <cellStyle name="20 % - Markeringsfarve2 2 4 2 2 4 5 2" xfId="11576"/>
    <cellStyle name="20 % - Markeringsfarve2 2 4 2 2 4 6" xfId="1195"/>
    <cellStyle name="20 % - Markeringsfarve2 2 4 2 2 4 6 2" xfId="11577"/>
    <cellStyle name="20 % - Markeringsfarve2 2 4 2 2 4 7" xfId="11572"/>
    <cellStyle name="20 % - Markeringsfarve2 2 4 2 2 5" xfId="1196"/>
    <cellStyle name="20 % - Markeringsfarve2 2 4 2 2 5 2" xfId="11578"/>
    <cellStyle name="20 % - Markeringsfarve2 2 4 2 2 6" xfId="1197"/>
    <cellStyle name="20 % - Markeringsfarve2 2 4 2 2 6 2" xfId="11579"/>
    <cellStyle name="20 % - Markeringsfarve2 2 4 2 2 7" xfId="1198"/>
    <cellStyle name="20 % - Markeringsfarve2 2 4 2 2 7 2" xfId="11580"/>
    <cellStyle name="20 % - Markeringsfarve2 2 4 2 2 8" xfId="1199"/>
    <cellStyle name="20 % - Markeringsfarve2 2 4 2 2 8 2" xfId="11581"/>
    <cellStyle name="20 % - Markeringsfarve2 2 4 2 2 9" xfId="1200"/>
    <cellStyle name="20 % - Markeringsfarve2 2 4 2 2 9 2" xfId="11582"/>
    <cellStyle name="20 % - Markeringsfarve2 2 4 2 3" xfId="1201"/>
    <cellStyle name="20 % - Markeringsfarve2 2 4 2 3 2" xfId="1202"/>
    <cellStyle name="20 % - Markeringsfarve2 2 4 2 3 2 2" xfId="11584"/>
    <cellStyle name="20 % - Markeringsfarve2 2 4 2 3 3" xfId="1203"/>
    <cellStyle name="20 % - Markeringsfarve2 2 4 2 3 3 2" xfId="11585"/>
    <cellStyle name="20 % - Markeringsfarve2 2 4 2 3 4" xfId="1204"/>
    <cellStyle name="20 % - Markeringsfarve2 2 4 2 3 4 2" xfId="11586"/>
    <cellStyle name="20 % - Markeringsfarve2 2 4 2 3 5" xfId="1205"/>
    <cellStyle name="20 % - Markeringsfarve2 2 4 2 3 5 2" xfId="11587"/>
    <cellStyle name="20 % - Markeringsfarve2 2 4 2 3 6" xfId="1206"/>
    <cellStyle name="20 % - Markeringsfarve2 2 4 2 3 6 2" xfId="11588"/>
    <cellStyle name="20 % - Markeringsfarve2 2 4 2 3 7" xfId="11583"/>
    <cellStyle name="20 % - Markeringsfarve2 2 4 2 4" xfId="1207"/>
    <cellStyle name="20 % - Markeringsfarve2 2 4 2 4 2" xfId="1208"/>
    <cellStyle name="20 % - Markeringsfarve2 2 4 2 4 2 2" xfId="11590"/>
    <cellStyle name="20 % - Markeringsfarve2 2 4 2 4 3" xfId="1209"/>
    <cellStyle name="20 % - Markeringsfarve2 2 4 2 4 3 2" xfId="11591"/>
    <cellStyle name="20 % - Markeringsfarve2 2 4 2 4 4" xfId="1210"/>
    <cellStyle name="20 % - Markeringsfarve2 2 4 2 4 4 2" xfId="11592"/>
    <cellStyle name="20 % - Markeringsfarve2 2 4 2 4 5" xfId="1211"/>
    <cellStyle name="20 % - Markeringsfarve2 2 4 2 4 5 2" xfId="11593"/>
    <cellStyle name="20 % - Markeringsfarve2 2 4 2 4 6" xfId="1212"/>
    <cellStyle name="20 % - Markeringsfarve2 2 4 2 4 6 2" xfId="11594"/>
    <cellStyle name="20 % - Markeringsfarve2 2 4 2 4 7" xfId="11589"/>
    <cellStyle name="20 % - Markeringsfarve2 2 4 2 5" xfId="1213"/>
    <cellStyle name="20 % - Markeringsfarve2 2 4 2 5 2" xfId="1214"/>
    <cellStyle name="20 % - Markeringsfarve2 2 4 2 5 2 2" xfId="11596"/>
    <cellStyle name="20 % - Markeringsfarve2 2 4 2 5 3" xfId="1215"/>
    <cellStyle name="20 % - Markeringsfarve2 2 4 2 5 3 2" xfId="11597"/>
    <cellStyle name="20 % - Markeringsfarve2 2 4 2 5 4" xfId="1216"/>
    <cellStyle name="20 % - Markeringsfarve2 2 4 2 5 4 2" xfId="11598"/>
    <cellStyle name="20 % - Markeringsfarve2 2 4 2 5 5" xfId="1217"/>
    <cellStyle name="20 % - Markeringsfarve2 2 4 2 5 5 2" xfId="11599"/>
    <cellStyle name="20 % - Markeringsfarve2 2 4 2 5 6" xfId="1218"/>
    <cellStyle name="20 % - Markeringsfarve2 2 4 2 5 6 2" xfId="11600"/>
    <cellStyle name="20 % - Markeringsfarve2 2 4 2 5 7" xfId="11595"/>
    <cellStyle name="20 % - Markeringsfarve2 2 4 2 6" xfId="1219"/>
    <cellStyle name="20 % - Markeringsfarve2 2 4 2 6 2" xfId="11601"/>
    <cellStyle name="20 % - Markeringsfarve2 2 4 2 7" xfId="1220"/>
    <cellStyle name="20 % - Markeringsfarve2 2 4 2 7 2" xfId="11602"/>
    <cellStyle name="20 % - Markeringsfarve2 2 4 2 8" xfId="1221"/>
    <cellStyle name="20 % - Markeringsfarve2 2 4 2 8 2" xfId="11603"/>
    <cellStyle name="20 % - Markeringsfarve2 2 4 2 9" xfId="1222"/>
    <cellStyle name="20 % - Markeringsfarve2 2 4 2 9 2" xfId="11604"/>
    <cellStyle name="20 % - Markeringsfarve2 2 4 3" xfId="1223"/>
    <cellStyle name="20 % - Markeringsfarve2 2 4 3 10" xfId="11605"/>
    <cellStyle name="20 % - Markeringsfarve2 2 4 3 2" xfId="1224"/>
    <cellStyle name="20 % - Markeringsfarve2 2 4 3 2 2" xfId="1225"/>
    <cellStyle name="20 % - Markeringsfarve2 2 4 3 2 2 2" xfId="11607"/>
    <cellStyle name="20 % - Markeringsfarve2 2 4 3 2 3" xfId="1226"/>
    <cellStyle name="20 % - Markeringsfarve2 2 4 3 2 3 2" xfId="11608"/>
    <cellStyle name="20 % - Markeringsfarve2 2 4 3 2 4" xfId="1227"/>
    <cellStyle name="20 % - Markeringsfarve2 2 4 3 2 4 2" xfId="11609"/>
    <cellStyle name="20 % - Markeringsfarve2 2 4 3 2 5" xfId="1228"/>
    <cellStyle name="20 % - Markeringsfarve2 2 4 3 2 5 2" xfId="11610"/>
    <cellStyle name="20 % - Markeringsfarve2 2 4 3 2 6" xfId="1229"/>
    <cellStyle name="20 % - Markeringsfarve2 2 4 3 2 6 2" xfId="11611"/>
    <cellStyle name="20 % - Markeringsfarve2 2 4 3 2 7" xfId="11606"/>
    <cellStyle name="20 % - Markeringsfarve2 2 4 3 3" xfId="1230"/>
    <cellStyle name="20 % - Markeringsfarve2 2 4 3 3 2" xfId="1231"/>
    <cellStyle name="20 % - Markeringsfarve2 2 4 3 3 2 2" xfId="11613"/>
    <cellStyle name="20 % - Markeringsfarve2 2 4 3 3 3" xfId="1232"/>
    <cellStyle name="20 % - Markeringsfarve2 2 4 3 3 3 2" xfId="11614"/>
    <cellStyle name="20 % - Markeringsfarve2 2 4 3 3 4" xfId="1233"/>
    <cellStyle name="20 % - Markeringsfarve2 2 4 3 3 4 2" xfId="11615"/>
    <cellStyle name="20 % - Markeringsfarve2 2 4 3 3 5" xfId="1234"/>
    <cellStyle name="20 % - Markeringsfarve2 2 4 3 3 5 2" xfId="11616"/>
    <cellStyle name="20 % - Markeringsfarve2 2 4 3 3 6" xfId="1235"/>
    <cellStyle name="20 % - Markeringsfarve2 2 4 3 3 6 2" xfId="11617"/>
    <cellStyle name="20 % - Markeringsfarve2 2 4 3 3 7" xfId="11612"/>
    <cellStyle name="20 % - Markeringsfarve2 2 4 3 4" xfId="1236"/>
    <cellStyle name="20 % - Markeringsfarve2 2 4 3 4 2" xfId="1237"/>
    <cellStyle name="20 % - Markeringsfarve2 2 4 3 4 2 2" xfId="11619"/>
    <cellStyle name="20 % - Markeringsfarve2 2 4 3 4 3" xfId="1238"/>
    <cellStyle name="20 % - Markeringsfarve2 2 4 3 4 3 2" xfId="11620"/>
    <cellStyle name="20 % - Markeringsfarve2 2 4 3 4 4" xfId="1239"/>
    <cellStyle name="20 % - Markeringsfarve2 2 4 3 4 4 2" xfId="11621"/>
    <cellStyle name="20 % - Markeringsfarve2 2 4 3 4 5" xfId="1240"/>
    <cellStyle name="20 % - Markeringsfarve2 2 4 3 4 5 2" xfId="11622"/>
    <cellStyle name="20 % - Markeringsfarve2 2 4 3 4 6" xfId="1241"/>
    <cellStyle name="20 % - Markeringsfarve2 2 4 3 4 6 2" xfId="11623"/>
    <cellStyle name="20 % - Markeringsfarve2 2 4 3 4 7" xfId="11618"/>
    <cellStyle name="20 % - Markeringsfarve2 2 4 3 5" xfId="1242"/>
    <cellStyle name="20 % - Markeringsfarve2 2 4 3 5 2" xfId="11624"/>
    <cellStyle name="20 % - Markeringsfarve2 2 4 3 6" xfId="1243"/>
    <cellStyle name="20 % - Markeringsfarve2 2 4 3 6 2" xfId="11625"/>
    <cellStyle name="20 % - Markeringsfarve2 2 4 3 7" xfId="1244"/>
    <cellStyle name="20 % - Markeringsfarve2 2 4 3 7 2" xfId="11626"/>
    <cellStyle name="20 % - Markeringsfarve2 2 4 3 8" xfId="1245"/>
    <cellStyle name="20 % - Markeringsfarve2 2 4 3 8 2" xfId="11627"/>
    <cellStyle name="20 % - Markeringsfarve2 2 4 3 9" xfId="1246"/>
    <cellStyle name="20 % - Markeringsfarve2 2 4 3 9 2" xfId="11628"/>
    <cellStyle name="20 % - Markeringsfarve2 2 4 4" xfId="1247"/>
    <cellStyle name="20 % - Markeringsfarve2 2 4 4 2" xfId="1248"/>
    <cellStyle name="20 % - Markeringsfarve2 2 4 4 2 2" xfId="11630"/>
    <cellStyle name="20 % - Markeringsfarve2 2 4 4 3" xfId="1249"/>
    <cellStyle name="20 % - Markeringsfarve2 2 4 4 3 2" xfId="11631"/>
    <cellStyle name="20 % - Markeringsfarve2 2 4 4 4" xfId="1250"/>
    <cellStyle name="20 % - Markeringsfarve2 2 4 4 4 2" xfId="11632"/>
    <cellStyle name="20 % - Markeringsfarve2 2 4 4 5" xfId="1251"/>
    <cellStyle name="20 % - Markeringsfarve2 2 4 4 5 2" xfId="11633"/>
    <cellStyle name="20 % - Markeringsfarve2 2 4 4 6" xfId="1252"/>
    <cellStyle name="20 % - Markeringsfarve2 2 4 4 6 2" xfId="11634"/>
    <cellStyle name="20 % - Markeringsfarve2 2 4 4 7" xfId="11629"/>
    <cellStyle name="20 % - Markeringsfarve2 2 4 5" xfId="1253"/>
    <cellStyle name="20 % - Markeringsfarve2 2 4 5 2" xfId="1254"/>
    <cellStyle name="20 % - Markeringsfarve2 2 4 5 2 2" xfId="11636"/>
    <cellStyle name="20 % - Markeringsfarve2 2 4 5 3" xfId="1255"/>
    <cellStyle name="20 % - Markeringsfarve2 2 4 5 3 2" xfId="11637"/>
    <cellStyle name="20 % - Markeringsfarve2 2 4 5 4" xfId="1256"/>
    <cellStyle name="20 % - Markeringsfarve2 2 4 5 4 2" xfId="11638"/>
    <cellStyle name="20 % - Markeringsfarve2 2 4 5 5" xfId="1257"/>
    <cellStyle name="20 % - Markeringsfarve2 2 4 5 5 2" xfId="11639"/>
    <cellStyle name="20 % - Markeringsfarve2 2 4 5 6" xfId="1258"/>
    <cellStyle name="20 % - Markeringsfarve2 2 4 5 6 2" xfId="11640"/>
    <cellStyle name="20 % - Markeringsfarve2 2 4 5 7" xfId="11635"/>
    <cellStyle name="20 % - Markeringsfarve2 2 4 6" xfId="1259"/>
    <cellStyle name="20 % - Markeringsfarve2 2 4 6 2" xfId="1260"/>
    <cellStyle name="20 % - Markeringsfarve2 2 4 6 2 2" xfId="11642"/>
    <cellStyle name="20 % - Markeringsfarve2 2 4 6 3" xfId="1261"/>
    <cellStyle name="20 % - Markeringsfarve2 2 4 6 3 2" xfId="11643"/>
    <cellStyle name="20 % - Markeringsfarve2 2 4 6 4" xfId="1262"/>
    <cellStyle name="20 % - Markeringsfarve2 2 4 6 4 2" xfId="11644"/>
    <cellStyle name="20 % - Markeringsfarve2 2 4 6 5" xfId="1263"/>
    <cellStyle name="20 % - Markeringsfarve2 2 4 6 5 2" xfId="11645"/>
    <cellStyle name="20 % - Markeringsfarve2 2 4 6 6" xfId="1264"/>
    <cellStyle name="20 % - Markeringsfarve2 2 4 6 6 2" xfId="11646"/>
    <cellStyle name="20 % - Markeringsfarve2 2 4 6 7" xfId="11641"/>
    <cellStyle name="20 % - Markeringsfarve2 2 4 7" xfId="1265"/>
    <cellStyle name="20 % - Markeringsfarve2 2 4 7 2" xfId="11647"/>
    <cellStyle name="20 % - Markeringsfarve2 2 4 8" xfId="1266"/>
    <cellStyle name="20 % - Markeringsfarve2 2 4 8 2" xfId="11648"/>
    <cellStyle name="20 % - Markeringsfarve2 2 4 9" xfId="1267"/>
    <cellStyle name="20 % - Markeringsfarve2 2 4 9 2" xfId="11649"/>
    <cellStyle name="20 % - Markeringsfarve2 2 5" xfId="1268"/>
    <cellStyle name="20 % - Markeringsfarve2 2 5 10" xfId="1269"/>
    <cellStyle name="20 % - Markeringsfarve2 2 5 10 2" xfId="11651"/>
    <cellStyle name="20 % - Markeringsfarve2 2 5 11" xfId="11650"/>
    <cellStyle name="20 % - Markeringsfarve2 2 5 2" xfId="1270"/>
    <cellStyle name="20 % - Markeringsfarve2 2 5 2 10" xfId="11652"/>
    <cellStyle name="20 % - Markeringsfarve2 2 5 2 2" xfId="1271"/>
    <cellStyle name="20 % - Markeringsfarve2 2 5 2 2 2" xfId="1272"/>
    <cellStyle name="20 % - Markeringsfarve2 2 5 2 2 2 2" xfId="11654"/>
    <cellStyle name="20 % - Markeringsfarve2 2 5 2 2 3" xfId="1273"/>
    <cellStyle name="20 % - Markeringsfarve2 2 5 2 2 3 2" xfId="11655"/>
    <cellStyle name="20 % - Markeringsfarve2 2 5 2 2 4" xfId="1274"/>
    <cellStyle name="20 % - Markeringsfarve2 2 5 2 2 4 2" xfId="11656"/>
    <cellStyle name="20 % - Markeringsfarve2 2 5 2 2 5" xfId="1275"/>
    <cellStyle name="20 % - Markeringsfarve2 2 5 2 2 5 2" xfId="11657"/>
    <cellStyle name="20 % - Markeringsfarve2 2 5 2 2 6" xfId="1276"/>
    <cellStyle name="20 % - Markeringsfarve2 2 5 2 2 6 2" xfId="11658"/>
    <cellStyle name="20 % - Markeringsfarve2 2 5 2 2 7" xfId="11653"/>
    <cellStyle name="20 % - Markeringsfarve2 2 5 2 3" xfId="1277"/>
    <cellStyle name="20 % - Markeringsfarve2 2 5 2 3 2" xfId="1278"/>
    <cellStyle name="20 % - Markeringsfarve2 2 5 2 3 2 2" xfId="11660"/>
    <cellStyle name="20 % - Markeringsfarve2 2 5 2 3 3" xfId="1279"/>
    <cellStyle name="20 % - Markeringsfarve2 2 5 2 3 3 2" xfId="11661"/>
    <cellStyle name="20 % - Markeringsfarve2 2 5 2 3 4" xfId="1280"/>
    <cellStyle name="20 % - Markeringsfarve2 2 5 2 3 4 2" xfId="11662"/>
    <cellStyle name="20 % - Markeringsfarve2 2 5 2 3 5" xfId="1281"/>
    <cellStyle name="20 % - Markeringsfarve2 2 5 2 3 5 2" xfId="11663"/>
    <cellStyle name="20 % - Markeringsfarve2 2 5 2 3 6" xfId="1282"/>
    <cellStyle name="20 % - Markeringsfarve2 2 5 2 3 6 2" xfId="11664"/>
    <cellStyle name="20 % - Markeringsfarve2 2 5 2 3 7" xfId="11659"/>
    <cellStyle name="20 % - Markeringsfarve2 2 5 2 4" xfId="1283"/>
    <cellStyle name="20 % - Markeringsfarve2 2 5 2 4 2" xfId="1284"/>
    <cellStyle name="20 % - Markeringsfarve2 2 5 2 4 2 2" xfId="11666"/>
    <cellStyle name="20 % - Markeringsfarve2 2 5 2 4 3" xfId="1285"/>
    <cellStyle name="20 % - Markeringsfarve2 2 5 2 4 3 2" xfId="11667"/>
    <cellStyle name="20 % - Markeringsfarve2 2 5 2 4 4" xfId="1286"/>
    <cellStyle name="20 % - Markeringsfarve2 2 5 2 4 4 2" xfId="11668"/>
    <cellStyle name="20 % - Markeringsfarve2 2 5 2 4 5" xfId="1287"/>
    <cellStyle name="20 % - Markeringsfarve2 2 5 2 4 5 2" xfId="11669"/>
    <cellStyle name="20 % - Markeringsfarve2 2 5 2 4 6" xfId="1288"/>
    <cellStyle name="20 % - Markeringsfarve2 2 5 2 4 6 2" xfId="11670"/>
    <cellStyle name="20 % - Markeringsfarve2 2 5 2 4 7" xfId="11665"/>
    <cellStyle name="20 % - Markeringsfarve2 2 5 2 5" xfId="1289"/>
    <cellStyle name="20 % - Markeringsfarve2 2 5 2 5 2" xfId="11671"/>
    <cellStyle name="20 % - Markeringsfarve2 2 5 2 6" xfId="1290"/>
    <cellStyle name="20 % - Markeringsfarve2 2 5 2 6 2" xfId="11672"/>
    <cellStyle name="20 % - Markeringsfarve2 2 5 2 7" xfId="1291"/>
    <cellStyle name="20 % - Markeringsfarve2 2 5 2 7 2" xfId="11673"/>
    <cellStyle name="20 % - Markeringsfarve2 2 5 2 8" xfId="1292"/>
    <cellStyle name="20 % - Markeringsfarve2 2 5 2 8 2" xfId="11674"/>
    <cellStyle name="20 % - Markeringsfarve2 2 5 2 9" xfId="1293"/>
    <cellStyle name="20 % - Markeringsfarve2 2 5 2 9 2" xfId="11675"/>
    <cellStyle name="20 % - Markeringsfarve2 2 5 3" xfId="1294"/>
    <cellStyle name="20 % - Markeringsfarve2 2 5 3 2" xfId="1295"/>
    <cellStyle name="20 % - Markeringsfarve2 2 5 3 2 2" xfId="11677"/>
    <cellStyle name="20 % - Markeringsfarve2 2 5 3 3" xfId="1296"/>
    <cellStyle name="20 % - Markeringsfarve2 2 5 3 3 2" xfId="11678"/>
    <cellStyle name="20 % - Markeringsfarve2 2 5 3 4" xfId="1297"/>
    <cellStyle name="20 % - Markeringsfarve2 2 5 3 4 2" xfId="11679"/>
    <cellStyle name="20 % - Markeringsfarve2 2 5 3 5" xfId="1298"/>
    <cellStyle name="20 % - Markeringsfarve2 2 5 3 5 2" xfId="11680"/>
    <cellStyle name="20 % - Markeringsfarve2 2 5 3 6" xfId="1299"/>
    <cellStyle name="20 % - Markeringsfarve2 2 5 3 6 2" xfId="11681"/>
    <cellStyle name="20 % - Markeringsfarve2 2 5 3 7" xfId="11676"/>
    <cellStyle name="20 % - Markeringsfarve2 2 5 4" xfId="1300"/>
    <cellStyle name="20 % - Markeringsfarve2 2 5 4 2" xfId="1301"/>
    <cellStyle name="20 % - Markeringsfarve2 2 5 4 2 2" xfId="11683"/>
    <cellStyle name="20 % - Markeringsfarve2 2 5 4 3" xfId="1302"/>
    <cellStyle name="20 % - Markeringsfarve2 2 5 4 3 2" xfId="11684"/>
    <cellStyle name="20 % - Markeringsfarve2 2 5 4 4" xfId="1303"/>
    <cellStyle name="20 % - Markeringsfarve2 2 5 4 4 2" xfId="11685"/>
    <cellStyle name="20 % - Markeringsfarve2 2 5 4 5" xfId="1304"/>
    <cellStyle name="20 % - Markeringsfarve2 2 5 4 5 2" xfId="11686"/>
    <cellStyle name="20 % - Markeringsfarve2 2 5 4 6" xfId="1305"/>
    <cellStyle name="20 % - Markeringsfarve2 2 5 4 6 2" xfId="11687"/>
    <cellStyle name="20 % - Markeringsfarve2 2 5 4 7" xfId="11682"/>
    <cellStyle name="20 % - Markeringsfarve2 2 5 5" xfId="1306"/>
    <cellStyle name="20 % - Markeringsfarve2 2 5 5 2" xfId="1307"/>
    <cellStyle name="20 % - Markeringsfarve2 2 5 5 2 2" xfId="11689"/>
    <cellStyle name="20 % - Markeringsfarve2 2 5 5 3" xfId="1308"/>
    <cellStyle name="20 % - Markeringsfarve2 2 5 5 3 2" xfId="11690"/>
    <cellStyle name="20 % - Markeringsfarve2 2 5 5 4" xfId="1309"/>
    <cellStyle name="20 % - Markeringsfarve2 2 5 5 4 2" xfId="11691"/>
    <cellStyle name="20 % - Markeringsfarve2 2 5 5 5" xfId="1310"/>
    <cellStyle name="20 % - Markeringsfarve2 2 5 5 5 2" xfId="11692"/>
    <cellStyle name="20 % - Markeringsfarve2 2 5 5 6" xfId="1311"/>
    <cellStyle name="20 % - Markeringsfarve2 2 5 5 6 2" xfId="11693"/>
    <cellStyle name="20 % - Markeringsfarve2 2 5 5 7" xfId="11688"/>
    <cellStyle name="20 % - Markeringsfarve2 2 5 6" xfId="1312"/>
    <cellStyle name="20 % - Markeringsfarve2 2 5 6 2" xfId="11694"/>
    <cellStyle name="20 % - Markeringsfarve2 2 5 7" xfId="1313"/>
    <cellStyle name="20 % - Markeringsfarve2 2 5 7 2" xfId="11695"/>
    <cellStyle name="20 % - Markeringsfarve2 2 5 8" xfId="1314"/>
    <cellStyle name="20 % - Markeringsfarve2 2 5 8 2" xfId="11696"/>
    <cellStyle name="20 % - Markeringsfarve2 2 5 9" xfId="1315"/>
    <cellStyle name="20 % - Markeringsfarve2 2 5 9 2" xfId="11697"/>
    <cellStyle name="20 % - Markeringsfarve2 2 6" xfId="1316"/>
    <cellStyle name="20 % - Markeringsfarve2 2 6 10" xfId="11698"/>
    <cellStyle name="20 % - Markeringsfarve2 2 6 2" xfId="1317"/>
    <cellStyle name="20 % - Markeringsfarve2 2 6 2 2" xfId="1318"/>
    <cellStyle name="20 % - Markeringsfarve2 2 6 2 2 2" xfId="11700"/>
    <cellStyle name="20 % - Markeringsfarve2 2 6 2 3" xfId="1319"/>
    <cellStyle name="20 % - Markeringsfarve2 2 6 2 3 2" xfId="11701"/>
    <cellStyle name="20 % - Markeringsfarve2 2 6 2 4" xfId="1320"/>
    <cellStyle name="20 % - Markeringsfarve2 2 6 2 4 2" xfId="11702"/>
    <cellStyle name="20 % - Markeringsfarve2 2 6 2 5" xfId="1321"/>
    <cellStyle name="20 % - Markeringsfarve2 2 6 2 5 2" xfId="11703"/>
    <cellStyle name="20 % - Markeringsfarve2 2 6 2 6" xfId="1322"/>
    <cellStyle name="20 % - Markeringsfarve2 2 6 2 6 2" xfId="11704"/>
    <cellStyle name="20 % - Markeringsfarve2 2 6 2 7" xfId="11699"/>
    <cellStyle name="20 % - Markeringsfarve2 2 6 3" xfId="1323"/>
    <cellStyle name="20 % - Markeringsfarve2 2 6 3 2" xfId="1324"/>
    <cellStyle name="20 % - Markeringsfarve2 2 6 3 2 2" xfId="11706"/>
    <cellStyle name="20 % - Markeringsfarve2 2 6 3 3" xfId="1325"/>
    <cellStyle name="20 % - Markeringsfarve2 2 6 3 3 2" xfId="11707"/>
    <cellStyle name="20 % - Markeringsfarve2 2 6 3 4" xfId="1326"/>
    <cellStyle name="20 % - Markeringsfarve2 2 6 3 4 2" xfId="11708"/>
    <cellStyle name="20 % - Markeringsfarve2 2 6 3 5" xfId="1327"/>
    <cellStyle name="20 % - Markeringsfarve2 2 6 3 5 2" xfId="11709"/>
    <cellStyle name="20 % - Markeringsfarve2 2 6 3 6" xfId="1328"/>
    <cellStyle name="20 % - Markeringsfarve2 2 6 3 6 2" xfId="11710"/>
    <cellStyle name="20 % - Markeringsfarve2 2 6 3 7" xfId="11705"/>
    <cellStyle name="20 % - Markeringsfarve2 2 6 4" xfId="1329"/>
    <cellStyle name="20 % - Markeringsfarve2 2 6 4 2" xfId="1330"/>
    <cellStyle name="20 % - Markeringsfarve2 2 6 4 2 2" xfId="11712"/>
    <cellStyle name="20 % - Markeringsfarve2 2 6 4 3" xfId="1331"/>
    <cellStyle name="20 % - Markeringsfarve2 2 6 4 3 2" xfId="11713"/>
    <cellStyle name="20 % - Markeringsfarve2 2 6 4 4" xfId="1332"/>
    <cellStyle name="20 % - Markeringsfarve2 2 6 4 4 2" xfId="11714"/>
    <cellStyle name="20 % - Markeringsfarve2 2 6 4 5" xfId="1333"/>
    <cellStyle name="20 % - Markeringsfarve2 2 6 4 5 2" xfId="11715"/>
    <cellStyle name="20 % - Markeringsfarve2 2 6 4 6" xfId="1334"/>
    <cellStyle name="20 % - Markeringsfarve2 2 6 4 6 2" xfId="11716"/>
    <cellStyle name="20 % - Markeringsfarve2 2 6 4 7" xfId="11711"/>
    <cellStyle name="20 % - Markeringsfarve2 2 6 5" xfId="1335"/>
    <cellStyle name="20 % - Markeringsfarve2 2 6 5 2" xfId="11717"/>
    <cellStyle name="20 % - Markeringsfarve2 2 6 6" xfId="1336"/>
    <cellStyle name="20 % - Markeringsfarve2 2 6 6 2" xfId="11718"/>
    <cellStyle name="20 % - Markeringsfarve2 2 6 7" xfId="1337"/>
    <cellStyle name="20 % - Markeringsfarve2 2 6 7 2" xfId="11719"/>
    <cellStyle name="20 % - Markeringsfarve2 2 6 8" xfId="1338"/>
    <cellStyle name="20 % - Markeringsfarve2 2 6 8 2" xfId="11720"/>
    <cellStyle name="20 % - Markeringsfarve2 2 6 9" xfId="1339"/>
    <cellStyle name="20 % - Markeringsfarve2 2 6 9 2" xfId="11721"/>
    <cellStyle name="20 % - Markeringsfarve2 2 7" xfId="1340"/>
    <cellStyle name="20 % - Markeringsfarve2 2 7 2" xfId="1341"/>
    <cellStyle name="20 % - Markeringsfarve2 2 7 2 2" xfId="11723"/>
    <cellStyle name="20 % - Markeringsfarve2 2 7 3" xfId="1342"/>
    <cellStyle name="20 % - Markeringsfarve2 2 7 3 2" xfId="11724"/>
    <cellStyle name="20 % - Markeringsfarve2 2 7 4" xfId="1343"/>
    <cellStyle name="20 % - Markeringsfarve2 2 7 4 2" xfId="11725"/>
    <cellStyle name="20 % - Markeringsfarve2 2 7 5" xfId="1344"/>
    <cellStyle name="20 % - Markeringsfarve2 2 7 5 2" xfId="11726"/>
    <cellStyle name="20 % - Markeringsfarve2 2 7 6" xfId="1345"/>
    <cellStyle name="20 % - Markeringsfarve2 2 7 6 2" xfId="11727"/>
    <cellStyle name="20 % - Markeringsfarve2 2 7 7" xfId="11722"/>
    <cellStyle name="20 % - Markeringsfarve2 2 8" xfId="1346"/>
    <cellStyle name="20 % - Markeringsfarve2 2 8 2" xfId="1347"/>
    <cellStyle name="20 % - Markeringsfarve2 2 8 2 2" xfId="11729"/>
    <cellStyle name="20 % - Markeringsfarve2 2 8 3" xfId="1348"/>
    <cellStyle name="20 % - Markeringsfarve2 2 8 3 2" xfId="11730"/>
    <cellStyle name="20 % - Markeringsfarve2 2 8 4" xfId="1349"/>
    <cellStyle name="20 % - Markeringsfarve2 2 8 4 2" xfId="11731"/>
    <cellStyle name="20 % - Markeringsfarve2 2 8 5" xfId="1350"/>
    <cellStyle name="20 % - Markeringsfarve2 2 8 5 2" xfId="11732"/>
    <cellStyle name="20 % - Markeringsfarve2 2 8 6" xfId="1351"/>
    <cellStyle name="20 % - Markeringsfarve2 2 8 6 2" xfId="11733"/>
    <cellStyle name="20 % - Markeringsfarve2 2 8 7" xfId="11728"/>
    <cellStyle name="20 % - Markeringsfarve2 2 9" xfId="1352"/>
    <cellStyle name="20 % - Markeringsfarve2 2 9 2" xfId="1353"/>
    <cellStyle name="20 % - Markeringsfarve2 2 9 2 2" xfId="11735"/>
    <cellStyle name="20 % - Markeringsfarve2 2 9 3" xfId="1354"/>
    <cellStyle name="20 % - Markeringsfarve2 2 9 3 2" xfId="11736"/>
    <cellStyle name="20 % - Markeringsfarve2 2 9 4" xfId="1355"/>
    <cellStyle name="20 % - Markeringsfarve2 2 9 4 2" xfId="11737"/>
    <cellStyle name="20 % - Markeringsfarve2 2 9 5" xfId="1356"/>
    <cellStyle name="20 % - Markeringsfarve2 2 9 5 2" xfId="11738"/>
    <cellStyle name="20 % - Markeringsfarve2 2 9 6" xfId="1357"/>
    <cellStyle name="20 % - Markeringsfarve2 2 9 6 2" xfId="11739"/>
    <cellStyle name="20 % - Markeringsfarve2 2 9 7" xfId="11734"/>
    <cellStyle name="20 % - Markeringsfarve2 2_Budget" xfId="1358"/>
    <cellStyle name="20 % - Markeringsfarve2 3" xfId="1359"/>
    <cellStyle name="20 % - Markeringsfarve2 3 2" xfId="1360"/>
    <cellStyle name="20 % - Markeringsfarve2 3 2 10" xfId="11740"/>
    <cellStyle name="20 % - Markeringsfarve2 3 2 2" xfId="1361"/>
    <cellStyle name="20 % - Markeringsfarve2 3 2 2 2" xfId="1362"/>
    <cellStyle name="20 % - Markeringsfarve2 3 2 2 2 2" xfId="1363"/>
    <cellStyle name="20 % - Markeringsfarve2 3 2 2 2 2 2" xfId="11743"/>
    <cellStyle name="20 % - Markeringsfarve2 3 2 2 2 3" xfId="1364"/>
    <cellStyle name="20 % - Markeringsfarve2 3 2 2 2 3 2" xfId="11744"/>
    <cellStyle name="20 % - Markeringsfarve2 3 2 2 2 4" xfId="1365"/>
    <cellStyle name="20 % - Markeringsfarve2 3 2 2 2 4 2" xfId="11745"/>
    <cellStyle name="20 % - Markeringsfarve2 3 2 2 2 5" xfId="1366"/>
    <cellStyle name="20 % - Markeringsfarve2 3 2 2 2 5 2" xfId="11746"/>
    <cellStyle name="20 % - Markeringsfarve2 3 2 2 2 6" xfId="1367"/>
    <cellStyle name="20 % - Markeringsfarve2 3 2 2 2 6 2" xfId="11747"/>
    <cellStyle name="20 % - Markeringsfarve2 3 2 2 2 7" xfId="11742"/>
    <cellStyle name="20 % - Markeringsfarve2 3 2 2 3" xfId="1368"/>
    <cellStyle name="20 % - Markeringsfarve2 3 2 2 3 2" xfId="11748"/>
    <cellStyle name="20 % - Markeringsfarve2 3 2 2 4" xfId="1369"/>
    <cellStyle name="20 % - Markeringsfarve2 3 2 2 4 2" xfId="11749"/>
    <cellStyle name="20 % - Markeringsfarve2 3 2 2 5" xfId="1370"/>
    <cellStyle name="20 % - Markeringsfarve2 3 2 2 5 2" xfId="11750"/>
    <cellStyle name="20 % - Markeringsfarve2 3 2 2 6" xfId="1371"/>
    <cellStyle name="20 % - Markeringsfarve2 3 2 2 6 2" xfId="11751"/>
    <cellStyle name="20 % - Markeringsfarve2 3 2 2 7" xfId="1372"/>
    <cellStyle name="20 % - Markeringsfarve2 3 2 2 7 2" xfId="11752"/>
    <cellStyle name="20 % - Markeringsfarve2 3 2 2 8" xfId="11741"/>
    <cellStyle name="20 % - Markeringsfarve2 3 2 3" xfId="1373"/>
    <cellStyle name="20 % - Markeringsfarve2 3 2 3 2" xfId="1374"/>
    <cellStyle name="20 % - Markeringsfarve2 3 2 3 2 2" xfId="11754"/>
    <cellStyle name="20 % - Markeringsfarve2 3 2 3 3" xfId="1375"/>
    <cellStyle name="20 % - Markeringsfarve2 3 2 3 3 2" xfId="11755"/>
    <cellStyle name="20 % - Markeringsfarve2 3 2 3 4" xfId="1376"/>
    <cellStyle name="20 % - Markeringsfarve2 3 2 3 4 2" xfId="11756"/>
    <cellStyle name="20 % - Markeringsfarve2 3 2 3 5" xfId="1377"/>
    <cellStyle name="20 % - Markeringsfarve2 3 2 3 5 2" xfId="11757"/>
    <cellStyle name="20 % - Markeringsfarve2 3 2 3 6" xfId="1378"/>
    <cellStyle name="20 % - Markeringsfarve2 3 2 3 6 2" xfId="11758"/>
    <cellStyle name="20 % - Markeringsfarve2 3 2 3 7" xfId="11753"/>
    <cellStyle name="20 % - Markeringsfarve2 3 2 4" xfId="1379"/>
    <cellStyle name="20 % - Markeringsfarve2 3 2 4 2" xfId="11759"/>
    <cellStyle name="20 % - Markeringsfarve2 3 2 5" xfId="1380"/>
    <cellStyle name="20 % - Markeringsfarve2 3 2 5 2" xfId="11760"/>
    <cellStyle name="20 % - Markeringsfarve2 3 2 6" xfId="1381"/>
    <cellStyle name="20 % - Markeringsfarve2 3 2 6 2" xfId="11761"/>
    <cellStyle name="20 % - Markeringsfarve2 3 2 7" xfId="1382"/>
    <cellStyle name="20 % - Markeringsfarve2 3 2 7 2" xfId="11762"/>
    <cellStyle name="20 % - Markeringsfarve2 3 2 8" xfId="1383"/>
    <cellStyle name="20 % - Markeringsfarve2 3 2 8 2" xfId="11763"/>
    <cellStyle name="20 % - Markeringsfarve2 3 2 9" xfId="1384"/>
    <cellStyle name="20 % - Markeringsfarve2 3 3" xfId="1385"/>
    <cellStyle name="20 % - Markeringsfarve2 3 3 2" xfId="11764"/>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1" xfId="11765"/>
    <cellStyle name="20 % - Markeringsfarve2 6 2" xfId="1392"/>
    <cellStyle name="20 % - Markeringsfarve2 6 2 2" xfId="1393"/>
    <cellStyle name="20 % - Markeringsfarve2 6 2 2 2" xfId="1394"/>
    <cellStyle name="20 % - Markeringsfarve2 6 2 2 2 2" xfId="11769"/>
    <cellStyle name="20 % - Markeringsfarve2 6 2 2 3" xfId="1395"/>
    <cellStyle name="20 % - Markeringsfarve2 6 2 2 3 2" xfId="11770"/>
    <cellStyle name="20 % - Markeringsfarve2 6 2 2 4" xfId="1396"/>
    <cellStyle name="20 % - Markeringsfarve2 6 2 2 4 2" xfId="11771"/>
    <cellStyle name="20 % - Markeringsfarve2 6 2 2 5" xfId="1397"/>
    <cellStyle name="20 % - Markeringsfarve2 6 2 2 5 2" xfId="11772"/>
    <cellStyle name="20 % - Markeringsfarve2 6 2 2 6" xfId="1398"/>
    <cellStyle name="20 % - Markeringsfarve2 6 2 2 6 2" xfId="11773"/>
    <cellStyle name="20 % - Markeringsfarve2 6 2 2 7" xfId="11768"/>
    <cellStyle name="20 % - Markeringsfarve2 6 2 3" xfId="1399"/>
    <cellStyle name="20 % - Markeringsfarve2 6 2 3 2" xfId="1400"/>
    <cellStyle name="20 % - Markeringsfarve2 6 2 3 2 2" xfId="11775"/>
    <cellStyle name="20 % - Markeringsfarve2 6 2 3 3" xfId="1401"/>
    <cellStyle name="20 % - Markeringsfarve2 6 2 3 3 2" xfId="11776"/>
    <cellStyle name="20 % - Markeringsfarve2 6 2 3 4" xfId="1402"/>
    <cellStyle name="20 % - Markeringsfarve2 6 2 3 4 2" xfId="11777"/>
    <cellStyle name="20 % - Markeringsfarve2 6 2 3 5" xfId="1403"/>
    <cellStyle name="20 % - Markeringsfarve2 6 2 3 5 2" xfId="11778"/>
    <cellStyle name="20 % - Markeringsfarve2 6 2 3 6" xfId="1404"/>
    <cellStyle name="20 % - Markeringsfarve2 6 2 3 6 2" xfId="11779"/>
    <cellStyle name="20 % - Markeringsfarve2 6 2 3 7" xfId="11774"/>
    <cellStyle name="20 % - Markeringsfarve2 6 2 4" xfId="1405"/>
    <cellStyle name="20 % - Markeringsfarve2 6 2 4 2" xfId="11780"/>
    <cellStyle name="20 % - Markeringsfarve2 6 2 5" xfId="1406"/>
    <cellStyle name="20 % - Markeringsfarve2 6 2 5 2" xfId="11781"/>
    <cellStyle name="20 % - Markeringsfarve2 6 2 6" xfId="1407"/>
    <cellStyle name="20 % - Markeringsfarve2 6 2 6 2" xfId="11782"/>
    <cellStyle name="20 % - Markeringsfarve2 6 2 7" xfId="1408"/>
    <cellStyle name="20 % - Markeringsfarve2 6 2 7 2" xfId="11783"/>
    <cellStyle name="20 % - Markeringsfarve2 6 2 8" xfId="1409"/>
    <cellStyle name="20 % - Markeringsfarve2 6 2 8 2" xfId="11784"/>
    <cellStyle name="20 % - Markeringsfarve2 6 2 9" xfId="11767"/>
    <cellStyle name="20 % - Markeringsfarve2 6 3" xfId="1410"/>
    <cellStyle name="20 % - Markeringsfarve2 6 4" xfId="1411"/>
    <cellStyle name="20 % - Markeringsfarve2 6 4 2" xfId="1412"/>
    <cellStyle name="20 % - Markeringsfarve2 6 4 2 2" xfId="11786"/>
    <cellStyle name="20 % - Markeringsfarve2 6 4 3" xfId="1413"/>
    <cellStyle name="20 % - Markeringsfarve2 6 4 3 2" xfId="11787"/>
    <cellStyle name="20 % - Markeringsfarve2 6 4 4" xfId="1414"/>
    <cellStyle name="20 % - Markeringsfarve2 6 4 4 2" xfId="11788"/>
    <cellStyle name="20 % - Markeringsfarve2 6 4 5" xfId="1415"/>
    <cellStyle name="20 % - Markeringsfarve2 6 4 5 2" xfId="11789"/>
    <cellStyle name="20 % - Markeringsfarve2 6 4 6" xfId="1416"/>
    <cellStyle name="20 % - Markeringsfarve2 6 4 6 2" xfId="11790"/>
    <cellStyle name="20 % - Markeringsfarve2 6 4 7" xfId="11785"/>
    <cellStyle name="20 % - Markeringsfarve2 6 5" xfId="1417"/>
    <cellStyle name="20 % - Markeringsfarve2 6 5 2" xfId="1418"/>
    <cellStyle name="20 % - Markeringsfarve2 6 5 2 2" xfId="11792"/>
    <cellStyle name="20 % - Markeringsfarve2 6 5 3" xfId="1419"/>
    <cellStyle name="20 % - Markeringsfarve2 6 5 3 2" xfId="11793"/>
    <cellStyle name="20 % - Markeringsfarve2 6 5 4" xfId="1420"/>
    <cellStyle name="20 % - Markeringsfarve2 6 5 4 2" xfId="11794"/>
    <cellStyle name="20 % - Markeringsfarve2 6 5 5" xfId="1421"/>
    <cellStyle name="20 % - Markeringsfarve2 6 5 5 2" xfId="11795"/>
    <cellStyle name="20 % - Markeringsfarve2 6 5 6" xfId="1422"/>
    <cellStyle name="20 % - Markeringsfarve2 6 5 6 2" xfId="11796"/>
    <cellStyle name="20 % - Markeringsfarve2 6 5 7" xfId="11791"/>
    <cellStyle name="20 % - Markeringsfarve2 6 6" xfId="1423"/>
    <cellStyle name="20 % - Markeringsfarve2 6 6 2" xfId="11797"/>
    <cellStyle name="20 % - Markeringsfarve2 6 7" xfId="1424"/>
    <cellStyle name="20 % - Markeringsfarve2 6 7 2" xfId="11798"/>
    <cellStyle name="20 % - Markeringsfarve2 6 8" xfId="1425"/>
    <cellStyle name="20 % - Markeringsfarve2 6 8 2" xfId="11799"/>
    <cellStyle name="20 % - Markeringsfarve2 6 9" xfId="1426"/>
    <cellStyle name="20 % - Markeringsfarve2 6 9 2" xfId="11800"/>
    <cellStyle name="20 % - Markeringsfarve2 7" xfId="1427"/>
    <cellStyle name="20 % - Markeringsfarve2 8" xfId="1428"/>
    <cellStyle name="20 % - Markeringsfarve2 9" xfId="1429"/>
    <cellStyle name="20 % - Markeringsfarve3" xfId="1430" builtinId="38" customBuiltin="1"/>
    <cellStyle name="20 % - Markeringsfarve3 10" xfId="1431"/>
    <cellStyle name="20 % - Markeringsfarve3 11" xfId="1432"/>
    <cellStyle name="20 % - Markeringsfarve3 11 2" xfId="1433"/>
    <cellStyle name="20 % - Markeringsfarve3 11 2 2" xfId="11802"/>
    <cellStyle name="20 % - Markeringsfarve3 11 3" xfId="11801"/>
    <cellStyle name="20 % - Markeringsfarve3 12" xfId="1434"/>
    <cellStyle name="20 % - Markeringsfarve3 12 2" xfId="11803"/>
    <cellStyle name="20 % - Markeringsfarve3 13" xfId="1435"/>
    <cellStyle name="20 % - Markeringsfarve3 13 2" xfId="11804"/>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9" xfId="1441"/>
    <cellStyle name="20 % - Markeringsfarve3 19 2" xfId="11806"/>
    <cellStyle name="20 % - Markeringsfarve3 2" xfId="1442"/>
    <cellStyle name="20 % - Markeringsfarve3 2 10" xfId="1443"/>
    <cellStyle name="20 % - Markeringsfarve3 2 10 2" xfId="11807"/>
    <cellStyle name="20 % - Markeringsfarve3 2 11" xfId="1444"/>
    <cellStyle name="20 % - Markeringsfarve3 2 11 2" xfId="11808"/>
    <cellStyle name="20 % - Markeringsfarve3 2 12" xfId="1445"/>
    <cellStyle name="20 % - Markeringsfarve3 2 12 2" xfId="11809"/>
    <cellStyle name="20 % - Markeringsfarve3 2 13" xfId="1446"/>
    <cellStyle name="20 % - Markeringsfarve3 2 13 2" xfId="11810"/>
    <cellStyle name="20 % - Markeringsfarve3 2 14" xfId="1447"/>
    <cellStyle name="20 % - Markeringsfarve3 2 14 2" xfId="11811"/>
    <cellStyle name="20 % - Markeringsfarve3 2 15" xfId="1448"/>
    <cellStyle name="20 % - Markeringsfarve3 2 15 2" xfId="11812"/>
    <cellStyle name="20 % - Markeringsfarve3 2 16" xfId="1449"/>
    <cellStyle name="20 % - Markeringsfarve3 2 17" xfId="1450"/>
    <cellStyle name="20 % - Markeringsfarve3 2 17 2" xfId="11813"/>
    <cellStyle name="20 % - Markeringsfarve3 2 2" xfId="1451"/>
    <cellStyle name="20 % - Markeringsfarve3 2 2 10" xfId="1452"/>
    <cellStyle name="20 % - Markeringsfarve3 2 2 10 2" xfId="11815"/>
    <cellStyle name="20 % - Markeringsfarve3 2 2 11" xfId="1453"/>
    <cellStyle name="20 % - Markeringsfarve3 2 2 11 2" xfId="11816"/>
    <cellStyle name="20 % - Markeringsfarve3 2 2 12" xfId="1454"/>
    <cellStyle name="20 % - Markeringsfarve3 2 2 12 2" xfId="11817"/>
    <cellStyle name="20 % - Markeringsfarve3 2 2 13" xfId="1455"/>
    <cellStyle name="20 % - Markeringsfarve3 2 2 13 2" xfId="11818"/>
    <cellStyle name="20 % - Markeringsfarve3 2 2 14" xfId="1456"/>
    <cellStyle name="20 % - Markeringsfarve3 2 2 15" xfId="11814"/>
    <cellStyle name="20 % - Markeringsfarve3 2 2 2" xfId="1457"/>
    <cellStyle name="20 % - Markeringsfarve3 2 2 2 10" xfId="1458"/>
    <cellStyle name="20 % - Markeringsfarve3 2 2 2 10 2" xfId="11820"/>
    <cellStyle name="20 % - Markeringsfarve3 2 2 2 11" xfId="1459"/>
    <cellStyle name="20 % - Markeringsfarve3 2 2 2 11 2" xfId="11821"/>
    <cellStyle name="20 % - Markeringsfarve3 2 2 2 12" xfId="1460"/>
    <cellStyle name="20 % - Markeringsfarve3 2 2 2 12 2" xfId="11822"/>
    <cellStyle name="20 % - Markeringsfarve3 2 2 2 13" xfId="11819"/>
    <cellStyle name="20 % - Markeringsfarve3 2 2 2 2" xfId="1461"/>
    <cellStyle name="20 % - Markeringsfarve3 2 2 2 2 10" xfId="1462"/>
    <cellStyle name="20 % - Markeringsfarve3 2 2 2 2 10 2" xfId="11824"/>
    <cellStyle name="20 % - Markeringsfarve3 2 2 2 2 11" xfId="1463"/>
    <cellStyle name="20 % - Markeringsfarve3 2 2 2 2 11 2" xfId="11825"/>
    <cellStyle name="20 % - Markeringsfarve3 2 2 2 2 12" xfId="11823"/>
    <cellStyle name="20 % - Markeringsfarve3 2 2 2 2 2" xfId="1464"/>
    <cellStyle name="20 % - Markeringsfarve3 2 2 2 2 2 10" xfId="1465"/>
    <cellStyle name="20 % - Markeringsfarve3 2 2 2 2 2 10 2" xfId="11827"/>
    <cellStyle name="20 % - Markeringsfarve3 2 2 2 2 2 11" xfId="11826"/>
    <cellStyle name="20 % - Markeringsfarve3 2 2 2 2 2 2" xfId="1466"/>
    <cellStyle name="20 % - Markeringsfarve3 2 2 2 2 2 2 2" xfId="1467"/>
    <cellStyle name="20 % - Markeringsfarve3 2 2 2 2 2 2 2 2" xfId="11829"/>
    <cellStyle name="20 % - Markeringsfarve3 2 2 2 2 2 2 3" xfId="1468"/>
    <cellStyle name="20 % - Markeringsfarve3 2 2 2 2 2 2 3 2" xfId="11830"/>
    <cellStyle name="20 % - Markeringsfarve3 2 2 2 2 2 2 4" xfId="1469"/>
    <cellStyle name="20 % - Markeringsfarve3 2 2 2 2 2 2 4 2" xfId="11831"/>
    <cellStyle name="20 % - Markeringsfarve3 2 2 2 2 2 2 5" xfId="1470"/>
    <cellStyle name="20 % - Markeringsfarve3 2 2 2 2 2 2 5 2" xfId="11832"/>
    <cellStyle name="20 % - Markeringsfarve3 2 2 2 2 2 2 6" xfId="1471"/>
    <cellStyle name="20 % - Markeringsfarve3 2 2 2 2 2 2 6 2" xfId="11833"/>
    <cellStyle name="20 % - Markeringsfarve3 2 2 2 2 2 2 7" xfId="11828"/>
    <cellStyle name="20 % - Markeringsfarve3 2 2 2 2 2 3" xfId="1472"/>
    <cellStyle name="20 % - Markeringsfarve3 2 2 2 2 2 3 2" xfId="1473"/>
    <cellStyle name="20 % - Markeringsfarve3 2 2 2 2 2 3 2 2" xfId="11835"/>
    <cellStyle name="20 % - Markeringsfarve3 2 2 2 2 2 3 3" xfId="1474"/>
    <cellStyle name="20 % - Markeringsfarve3 2 2 2 2 2 3 3 2" xfId="11836"/>
    <cellStyle name="20 % - Markeringsfarve3 2 2 2 2 2 3 4" xfId="1475"/>
    <cellStyle name="20 % - Markeringsfarve3 2 2 2 2 2 3 4 2" xfId="11837"/>
    <cellStyle name="20 % - Markeringsfarve3 2 2 2 2 2 3 5" xfId="1476"/>
    <cellStyle name="20 % - Markeringsfarve3 2 2 2 2 2 3 5 2" xfId="11838"/>
    <cellStyle name="20 % - Markeringsfarve3 2 2 2 2 2 3 6" xfId="1477"/>
    <cellStyle name="20 % - Markeringsfarve3 2 2 2 2 2 3 6 2" xfId="11839"/>
    <cellStyle name="20 % - Markeringsfarve3 2 2 2 2 2 3 7" xfId="11834"/>
    <cellStyle name="20 % - Markeringsfarve3 2 2 2 2 2 4" xfId="1478"/>
    <cellStyle name="20 % - Markeringsfarve3 2 2 2 2 2 4 2" xfId="1479"/>
    <cellStyle name="20 % - Markeringsfarve3 2 2 2 2 2 4 2 2" xfId="11841"/>
    <cellStyle name="20 % - Markeringsfarve3 2 2 2 2 2 4 3" xfId="1480"/>
    <cellStyle name="20 % - Markeringsfarve3 2 2 2 2 2 4 3 2" xfId="11842"/>
    <cellStyle name="20 % - Markeringsfarve3 2 2 2 2 2 4 4" xfId="1481"/>
    <cellStyle name="20 % - Markeringsfarve3 2 2 2 2 2 4 4 2" xfId="11843"/>
    <cellStyle name="20 % - Markeringsfarve3 2 2 2 2 2 4 5" xfId="1482"/>
    <cellStyle name="20 % - Markeringsfarve3 2 2 2 2 2 4 5 2" xfId="11844"/>
    <cellStyle name="20 % - Markeringsfarve3 2 2 2 2 2 4 6" xfId="1483"/>
    <cellStyle name="20 % - Markeringsfarve3 2 2 2 2 2 4 6 2" xfId="11845"/>
    <cellStyle name="20 % - Markeringsfarve3 2 2 2 2 2 4 7" xfId="11840"/>
    <cellStyle name="20 % - Markeringsfarve3 2 2 2 2 2 5" xfId="1484"/>
    <cellStyle name="20 % - Markeringsfarve3 2 2 2 2 2 5 2" xfId="1485"/>
    <cellStyle name="20 % - Markeringsfarve3 2 2 2 2 2 5 2 2" xfId="11847"/>
    <cellStyle name="20 % - Markeringsfarve3 2 2 2 2 2 5 3" xfId="1486"/>
    <cellStyle name="20 % - Markeringsfarve3 2 2 2 2 2 5 3 2" xfId="11848"/>
    <cellStyle name="20 % - Markeringsfarve3 2 2 2 2 2 5 4" xfId="1487"/>
    <cellStyle name="20 % - Markeringsfarve3 2 2 2 2 2 5 4 2" xfId="11849"/>
    <cellStyle name="20 % - Markeringsfarve3 2 2 2 2 2 5 5" xfId="1488"/>
    <cellStyle name="20 % - Markeringsfarve3 2 2 2 2 2 5 5 2" xfId="11850"/>
    <cellStyle name="20 % - Markeringsfarve3 2 2 2 2 2 5 6" xfId="1489"/>
    <cellStyle name="20 % - Markeringsfarve3 2 2 2 2 2 5 6 2" xfId="11851"/>
    <cellStyle name="20 % - Markeringsfarve3 2 2 2 2 2 5 7" xfId="11846"/>
    <cellStyle name="20 % - Markeringsfarve3 2 2 2 2 2 6" xfId="1490"/>
    <cellStyle name="20 % - Markeringsfarve3 2 2 2 2 2 6 2" xfId="11852"/>
    <cellStyle name="20 % - Markeringsfarve3 2 2 2 2 2 7" xfId="1491"/>
    <cellStyle name="20 % - Markeringsfarve3 2 2 2 2 2 7 2" xfId="11853"/>
    <cellStyle name="20 % - Markeringsfarve3 2 2 2 2 2 8" xfId="1492"/>
    <cellStyle name="20 % - Markeringsfarve3 2 2 2 2 2 8 2" xfId="11854"/>
    <cellStyle name="20 % - Markeringsfarve3 2 2 2 2 2 9" xfId="1493"/>
    <cellStyle name="20 % - Markeringsfarve3 2 2 2 2 2 9 2" xfId="11855"/>
    <cellStyle name="20 % - Markeringsfarve3 2 2 2 2 3" xfId="1494"/>
    <cellStyle name="20 % - Markeringsfarve3 2 2 2 2 3 2" xfId="1495"/>
    <cellStyle name="20 % - Markeringsfarve3 2 2 2 2 3 2 2" xfId="11857"/>
    <cellStyle name="20 % - Markeringsfarve3 2 2 2 2 3 3" xfId="1496"/>
    <cellStyle name="20 % - Markeringsfarve3 2 2 2 2 3 3 2" xfId="11858"/>
    <cellStyle name="20 % - Markeringsfarve3 2 2 2 2 3 4" xfId="1497"/>
    <cellStyle name="20 % - Markeringsfarve3 2 2 2 2 3 4 2" xfId="11859"/>
    <cellStyle name="20 % - Markeringsfarve3 2 2 2 2 3 5" xfId="1498"/>
    <cellStyle name="20 % - Markeringsfarve3 2 2 2 2 3 5 2" xfId="11860"/>
    <cellStyle name="20 % - Markeringsfarve3 2 2 2 2 3 6" xfId="1499"/>
    <cellStyle name="20 % - Markeringsfarve3 2 2 2 2 3 6 2" xfId="11861"/>
    <cellStyle name="20 % - Markeringsfarve3 2 2 2 2 3 7" xfId="11856"/>
    <cellStyle name="20 % - Markeringsfarve3 2 2 2 2 4" xfId="1500"/>
    <cellStyle name="20 % - Markeringsfarve3 2 2 2 2 4 2" xfId="1501"/>
    <cellStyle name="20 % - Markeringsfarve3 2 2 2 2 4 2 2" xfId="11863"/>
    <cellStyle name="20 % - Markeringsfarve3 2 2 2 2 4 3" xfId="1502"/>
    <cellStyle name="20 % - Markeringsfarve3 2 2 2 2 4 3 2" xfId="11864"/>
    <cellStyle name="20 % - Markeringsfarve3 2 2 2 2 4 4" xfId="1503"/>
    <cellStyle name="20 % - Markeringsfarve3 2 2 2 2 4 4 2" xfId="11865"/>
    <cellStyle name="20 % - Markeringsfarve3 2 2 2 2 4 5" xfId="1504"/>
    <cellStyle name="20 % - Markeringsfarve3 2 2 2 2 4 5 2" xfId="11866"/>
    <cellStyle name="20 % - Markeringsfarve3 2 2 2 2 4 6" xfId="1505"/>
    <cellStyle name="20 % - Markeringsfarve3 2 2 2 2 4 6 2" xfId="11867"/>
    <cellStyle name="20 % - Markeringsfarve3 2 2 2 2 4 7" xfId="11862"/>
    <cellStyle name="20 % - Markeringsfarve3 2 2 2 2 5" xfId="1506"/>
    <cellStyle name="20 % - Markeringsfarve3 2 2 2 2 5 2" xfId="1507"/>
    <cellStyle name="20 % - Markeringsfarve3 2 2 2 2 5 2 2" xfId="11869"/>
    <cellStyle name="20 % - Markeringsfarve3 2 2 2 2 5 3" xfId="1508"/>
    <cellStyle name="20 % - Markeringsfarve3 2 2 2 2 5 3 2" xfId="11870"/>
    <cellStyle name="20 % - Markeringsfarve3 2 2 2 2 5 4" xfId="1509"/>
    <cellStyle name="20 % - Markeringsfarve3 2 2 2 2 5 4 2" xfId="11871"/>
    <cellStyle name="20 % - Markeringsfarve3 2 2 2 2 5 5" xfId="1510"/>
    <cellStyle name="20 % - Markeringsfarve3 2 2 2 2 5 5 2" xfId="11872"/>
    <cellStyle name="20 % - Markeringsfarve3 2 2 2 2 5 6" xfId="1511"/>
    <cellStyle name="20 % - Markeringsfarve3 2 2 2 2 5 6 2" xfId="11873"/>
    <cellStyle name="20 % - Markeringsfarve3 2 2 2 2 5 7" xfId="11868"/>
    <cellStyle name="20 % - Markeringsfarve3 2 2 2 2 6" xfId="1512"/>
    <cellStyle name="20 % - Markeringsfarve3 2 2 2 2 6 2" xfId="1513"/>
    <cellStyle name="20 % - Markeringsfarve3 2 2 2 2 6 2 2" xfId="11875"/>
    <cellStyle name="20 % - Markeringsfarve3 2 2 2 2 6 3" xfId="1514"/>
    <cellStyle name="20 % - Markeringsfarve3 2 2 2 2 6 3 2" xfId="11876"/>
    <cellStyle name="20 % - Markeringsfarve3 2 2 2 2 6 4" xfId="1515"/>
    <cellStyle name="20 % - Markeringsfarve3 2 2 2 2 6 4 2" xfId="11877"/>
    <cellStyle name="20 % - Markeringsfarve3 2 2 2 2 6 5" xfId="1516"/>
    <cellStyle name="20 % - Markeringsfarve3 2 2 2 2 6 5 2" xfId="11878"/>
    <cellStyle name="20 % - Markeringsfarve3 2 2 2 2 6 6" xfId="1517"/>
    <cellStyle name="20 % - Markeringsfarve3 2 2 2 2 6 6 2" xfId="11879"/>
    <cellStyle name="20 % - Markeringsfarve3 2 2 2 2 6 7" xfId="11874"/>
    <cellStyle name="20 % - Markeringsfarve3 2 2 2 2 7" xfId="1518"/>
    <cellStyle name="20 % - Markeringsfarve3 2 2 2 2 7 2" xfId="11880"/>
    <cellStyle name="20 % - Markeringsfarve3 2 2 2 2 8" xfId="1519"/>
    <cellStyle name="20 % - Markeringsfarve3 2 2 2 2 8 2" xfId="11881"/>
    <cellStyle name="20 % - Markeringsfarve3 2 2 2 2 9" xfId="1520"/>
    <cellStyle name="20 % - Markeringsfarve3 2 2 2 2 9 2" xfId="11882"/>
    <cellStyle name="20 % - Markeringsfarve3 2 2 2 3" xfId="1521"/>
    <cellStyle name="20 % - Markeringsfarve3 2 2 2 3 10" xfId="1522"/>
    <cellStyle name="20 % - Markeringsfarve3 2 2 2 3 10 2" xfId="11884"/>
    <cellStyle name="20 % - Markeringsfarve3 2 2 2 3 11" xfId="11883"/>
    <cellStyle name="20 % - Markeringsfarve3 2 2 2 3 2" xfId="1523"/>
    <cellStyle name="20 % - Markeringsfarve3 2 2 2 3 2 2" xfId="1524"/>
    <cellStyle name="20 % - Markeringsfarve3 2 2 2 3 2 2 2" xfId="11886"/>
    <cellStyle name="20 % - Markeringsfarve3 2 2 2 3 2 3" xfId="1525"/>
    <cellStyle name="20 % - Markeringsfarve3 2 2 2 3 2 3 2" xfId="11887"/>
    <cellStyle name="20 % - Markeringsfarve3 2 2 2 3 2 4" xfId="1526"/>
    <cellStyle name="20 % - Markeringsfarve3 2 2 2 3 2 4 2" xfId="11888"/>
    <cellStyle name="20 % - Markeringsfarve3 2 2 2 3 2 5" xfId="1527"/>
    <cellStyle name="20 % - Markeringsfarve3 2 2 2 3 2 5 2" xfId="11889"/>
    <cellStyle name="20 % - Markeringsfarve3 2 2 2 3 2 6" xfId="1528"/>
    <cellStyle name="20 % - Markeringsfarve3 2 2 2 3 2 6 2" xfId="11890"/>
    <cellStyle name="20 % - Markeringsfarve3 2 2 2 3 2 7" xfId="11885"/>
    <cellStyle name="20 % - Markeringsfarve3 2 2 2 3 3" xfId="1529"/>
    <cellStyle name="20 % - Markeringsfarve3 2 2 2 3 3 2" xfId="1530"/>
    <cellStyle name="20 % - Markeringsfarve3 2 2 2 3 3 2 2" xfId="11892"/>
    <cellStyle name="20 % - Markeringsfarve3 2 2 2 3 3 3" xfId="1531"/>
    <cellStyle name="20 % - Markeringsfarve3 2 2 2 3 3 3 2" xfId="11893"/>
    <cellStyle name="20 % - Markeringsfarve3 2 2 2 3 3 4" xfId="1532"/>
    <cellStyle name="20 % - Markeringsfarve3 2 2 2 3 3 4 2" xfId="11894"/>
    <cellStyle name="20 % - Markeringsfarve3 2 2 2 3 3 5" xfId="1533"/>
    <cellStyle name="20 % - Markeringsfarve3 2 2 2 3 3 5 2" xfId="11895"/>
    <cellStyle name="20 % - Markeringsfarve3 2 2 2 3 3 6" xfId="1534"/>
    <cellStyle name="20 % - Markeringsfarve3 2 2 2 3 3 6 2" xfId="11896"/>
    <cellStyle name="20 % - Markeringsfarve3 2 2 2 3 3 7" xfId="11891"/>
    <cellStyle name="20 % - Markeringsfarve3 2 2 2 3 4" xfId="1535"/>
    <cellStyle name="20 % - Markeringsfarve3 2 2 2 3 4 2" xfId="1536"/>
    <cellStyle name="20 % - Markeringsfarve3 2 2 2 3 4 2 2" xfId="11898"/>
    <cellStyle name="20 % - Markeringsfarve3 2 2 2 3 4 3" xfId="1537"/>
    <cellStyle name="20 % - Markeringsfarve3 2 2 2 3 4 3 2" xfId="11899"/>
    <cellStyle name="20 % - Markeringsfarve3 2 2 2 3 4 4" xfId="1538"/>
    <cellStyle name="20 % - Markeringsfarve3 2 2 2 3 4 4 2" xfId="11900"/>
    <cellStyle name="20 % - Markeringsfarve3 2 2 2 3 4 5" xfId="1539"/>
    <cellStyle name="20 % - Markeringsfarve3 2 2 2 3 4 5 2" xfId="11901"/>
    <cellStyle name="20 % - Markeringsfarve3 2 2 2 3 4 6" xfId="1540"/>
    <cellStyle name="20 % - Markeringsfarve3 2 2 2 3 4 6 2" xfId="11902"/>
    <cellStyle name="20 % - Markeringsfarve3 2 2 2 3 4 7" xfId="11897"/>
    <cellStyle name="20 % - Markeringsfarve3 2 2 2 3 5" xfId="1541"/>
    <cellStyle name="20 % - Markeringsfarve3 2 2 2 3 5 2" xfId="1542"/>
    <cellStyle name="20 % - Markeringsfarve3 2 2 2 3 5 2 2" xfId="11904"/>
    <cellStyle name="20 % - Markeringsfarve3 2 2 2 3 5 3" xfId="1543"/>
    <cellStyle name="20 % - Markeringsfarve3 2 2 2 3 5 3 2" xfId="11905"/>
    <cellStyle name="20 % - Markeringsfarve3 2 2 2 3 5 4" xfId="1544"/>
    <cellStyle name="20 % - Markeringsfarve3 2 2 2 3 5 4 2" xfId="11906"/>
    <cellStyle name="20 % - Markeringsfarve3 2 2 2 3 5 5" xfId="1545"/>
    <cellStyle name="20 % - Markeringsfarve3 2 2 2 3 5 5 2" xfId="11907"/>
    <cellStyle name="20 % - Markeringsfarve3 2 2 2 3 5 6" xfId="1546"/>
    <cellStyle name="20 % - Markeringsfarve3 2 2 2 3 5 6 2" xfId="11908"/>
    <cellStyle name="20 % - Markeringsfarve3 2 2 2 3 5 7" xfId="11903"/>
    <cellStyle name="20 % - Markeringsfarve3 2 2 2 3 6" xfId="1547"/>
    <cellStyle name="20 % - Markeringsfarve3 2 2 2 3 6 2" xfId="11909"/>
    <cellStyle name="20 % - Markeringsfarve3 2 2 2 3 7" xfId="1548"/>
    <cellStyle name="20 % - Markeringsfarve3 2 2 2 3 7 2" xfId="11910"/>
    <cellStyle name="20 % - Markeringsfarve3 2 2 2 3 8" xfId="1549"/>
    <cellStyle name="20 % - Markeringsfarve3 2 2 2 3 8 2" xfId="11911"/>
    <cellStyle name="20 % - Markeringsfarve3 2 2 2 3 9" xfId="1550"/>
    <cellStyle name="20 % - Markeringsfarve3 2 2 2 3 9 2" xfId="11912"/>
    <cellStyle name="20 % - Markeringsfarve3 2 2 2 4" xfId="1551"/>
    <cellStyle name="20 % - Markeringsfarve3 2 2 2 4 2" xfId="1552"/>
    <cellStyle name="20 % - Markeringsfarve3 2 2 2 4 2 2" xfId="11914"/>
    <cellStyle name="20 % - Markeringsfarve3 2 2 2 4 3" xfId="1553"/>
    <cellStyle name="20 % - Markeringsfarve3 2 2 2 4 3 2" xfId="11915"/>
    <cellStyle name="20 % - Markeringsfarve3 2 2 2 4 4" xfId="1554"/>
    <cellStyle name="20 % - Markeringsfarve3 2 2 2 4 4 2" xfId="11916"/>
    <cellStyle name="20 % - Markeringsfarve3 2 2 2 4 5" xfId="1555"/>
    <cellStyle name="20 % - Markeringsfarve3 2 2 2 4 5 2" xfId="11917"/>
    <cellStyle name="20 % - Markeringsfarve3 2 2 2 4 6" xfId="1556"/>
    <cellStyle name="20 % - Markeringsfarve3 2 2 2 4 6 2" xfId="11918"/>
    <cellStyle name="20 % - Markeringsfarve3 2 2 2 4 7" xfId="11913"/>
    <cellStyle name="20 % - Markeringsfarve3 2 2 2 5" xfId="1557"/>
    <cellStyle name="20 % - Markeringsfarve3 2 2 2 5 2" xfId="1558"/>
    <cellStyle name="20 % - Markeringsfarve3 2 2 2 5 2 2" xfId="11920"/>
    <cellStyle name="20 % - Markeringsfarve3 2 2 2 5 3" xfId="1559"/>
    <cellStyle name="20 % - Markeringsfarve3 2 2 2 5 3 2" xfId="11921"/>
    <cellStyle name="20 % - Markeringsfarve3 2 2 2 5 4" xfId="1560"/>
    <cellStyle name="20 % - Markeringsfarve3 2 2 2 5 4 2" xfId="11922"/>
    <cellStyle name="20 % - Markeringsfarve3 2 2 2 5 5" xfId="1561"/>
    <cellStyle name="20 % - Markeringsfarve3 2 2 2 5 5 2" xfId="11923"/>
    <cellStyle name="20 % - Markeringsfarve3 2 2 2 5 6" xfId="1562"/>
    <cellStyle name="20 % - Markeringsfarve3 2 2 2 5 6 2" xfId="11924"/>
    <cellStyle name="20 % - Markeringsfarve3 2 2 2 5 7" xfId="11919"/>
    <cellStyle name="20 % - Markeringsfarve3 2 2 2 6" xfId="1563"/>
    <cellStyle name="20 % - Markeringsfarve3 2 2 2 6 2" xfId="1564"/>
    <cellStyle name="20 % - Markeringsfarve3 2 2 2 6 2 2" xfId="11926"/>
    <cellStyle name="20 % - Markeringsfarve3 2 2 2 6 3" xfId="1565"/>
    <cellStyle name="20 % - Markeringsfarve3 2 2 2 6 3 2" xfId="11927"/>
    <cellStyle name="20 % - Markeringsfarve3 2 2 2 6 4" xfId="1566"/>
    <cellStyle name="20 % - Markeringsfarve3 2 2 2 6 4 2" xfId="11928"/>
    <cellStyle name="20 % - Markeringsfarve3 2 2 2 6 5" xfId="1567"/>
    <cellStyle name="20 % - Markeringsfarve3 2 2 2 6 5 2" xfId="11929"/>
    <cellStyle name="20 % - Markeringsfarve3 2 2 2 6 6" xfId="1568"/>
    <cellStyle name="20 % - Markeringsfarve3 2 2 2 6 6 2" xfId="11930"/>
    <cellStyle name="20 % - Markeringsfarve3 2 2 2 6 7" xfId="11925"/>
    <cellStyle name="20 % - Markeringsfarve3 2 2 2 7" xfId="1569"/>
    <cellStyle name="20 % - Markeringsfarve3 2 2 2 7 2" xfId="1570"/>
    <cellStyle name="20 % - Markeringsfarve3 2 2 2 7 2 2" xfId="11932"/>
    <cellStyle name="20 % - Markeringsfarve3 2 2 2 7 3" xfId="1571"/>
    <cellStyle name="20 % - Markeringsfarve3 2 2 2 7 3 2" xfId="11933"/>
    <cellStyle name="20 % - Markeringsfarve3 2 2 2 7 4" xfId="1572"/>
    <cellStyle name="20 % - Markeringsfarve3 2 2 2 7 4 2" xfId="11934"/>
    <cellStyle name="20 % - Markeringsfarve3 2 2 2 7 5" xfId="1573"/>
    <cellStyle name="20 % - Markeringsfarve3 2 2 2 7 5 2" xfId="11935"/>
    <cellStyle name="20 % - Markeringsfarve3 2 2 2 7 6" xfId="1574"/>
    <cellStyle name="20 % - Markeringsfarve3 2 2 2 7 6 2" xfId="11936"/>
    <cellStyle name="20 % - Markeringsfarve3 2 2 2 7 7" xfId="11931"/>
    <cellStyle name="20 % - Markeringsfarve3 2 2 2 8" xfId="1575"/>
    <cellStyle name="20 % - Markeringsfarve3 2 2 2 8 2" xfId="11937"/>
    <cellStyle name="20 % - Markeringsfarve3 2 2 2 9" xfId="1576"/>
    <cellStyle name="20 % - Markeringsfarve3 2 2 2 9 2" xfId="11938"/>
    <cellStyle name="20 % - Markeringsfarve3 2 2 3" xfId="1577"/>
    <cellStyle name="20 % - Markeringsfarve3 2 2 3 10" xfId="1578"/>
    <cellStyle name="20 % - Markeringsfarve3 2 2 3 10 2" xfId="11940"/>
    <cellStyle name="20 % - Markeringsfarve3 2 2 3 11" xfId="1579"/>
    <cellStyle name="20 % - Markeringsfarve3 2 2 3 11 2" xfId="11941"/>
    <cellStyle name="20 % - Markeringsfarve3 2 2 3 12" xfId="11939"/>
    <cellStyle name="20 % - Markeringsfarve3 2 2 3 2" xfId="1580"/>
    <cellStyle name="20 % - Markeringsfarve3 2 2 3 2 10" xfId="1581"/>
    <cellStyle name="20 % - Markeringsfarve3 2 2 3 2 10 2" xfId="11943"/>
    <cellStyle name="20 % - Markeringsfarve3 2 2 3 2 11" xfId="11942"/>
    <cellStyle name="20 % - Markeringsfarve3 2 2 3 2 2" xfId="1582"/>
    <cellStyle name="20 % - Markeringsfarve3 2 2 3 2 2 10" xfId="11944"/>
    <cellStyle name="20 % - Markeringsfarve3 2 2 3 2 2 2" xfId="1583"/>
    <cellStyle name="20 % - Markeringsfarve3 2 2 3 2 2 2 2" xfId="1584"/>
    <cellStyle name="20 % - Markeringsfarve3 2 2 3 2 2 2 2 2" xfId="11946"/>
    <cellStyle name="20 % - Markeringsfarve3 2 2 3 2 2 2 3" xfId="1585"/>
    <cellStyle name="20 % - Markeringsfarve3 2 2 3 2 2 2 3 2" xfId="11947"/>
    <cellStyle name="20 % - Markeringsfarve3 2 2 3 2 2 2 4" xfId="1586"/>
    <cellStyle name="20 % - Markeringsfarve3 2 2 3 2 2 2 4 2" xfId="11948"/>
    <cellStyle name="20 % - Markeringsfarve3 2 2 3 2 2 2 5" xfId="1587"/>
    <cellStyle name="20 % - Markeringsfarve3 2 2 3 2 2 2 5 2" xfId="11949"/>
    <cellStyle name="20 % - Markeringsfarve3 2 2 3 2 2 2 6" xfId="1588"/>
    <cellStyle name="20 % - Markeringsfarve3 2 2 3 2 2 2 6 2" xfId="11950"/>
    <cellStyle name="20 % - Markeringsfarve3 2 2 3 2 2 2 7" xfId="11945"/>
    <cellStyle name="20 % - Markeringsfarve3 2 2 3 2 2 3" xfId="1589"/>
    <cellStyle name="20 % - Markeringsfarve3 2 2 3 2 2 3 2" xfId="1590"/>
    <cellStyle name="20 % - Markeringsfarve3 2 2 3 2 2 3 2 2" xfId="11952"/>
    <cellStyle name="20 % - Markeringsfarve3 2 2 3 2 2 3 3" xfId="1591"/>
    <cellStyle name="20 % - Markeringsfarve3 2 2 3 2 2 3 3 2" xfId="11953"/>
    <cellStyle name="20 % - Markeringsfarve3 2 2 3 2 2 3 4" xfId="1592"/>
    <cellStyle name="20 % - Markeringsfarve3 2 2 3 2 2 3 4 2" xfId="11954"/>
    <cellStyle name="20 % - Markeringsfarve3 2 2 3 2 2 3 5" xfId="1593"/>
    <cellStyle name="20 % - Markeringsfarve3 2 2 3 2 2 3 5 2" xfId="11955"/>
    <cellStyle name="20 % - Markeringsfarve3 2 2 3 2 2 3 6" xfId="1594"/>
    <cellStyle name="20 % - Markeringsfarve3 2 2 3 2 2 3 6 2" xfId="11956"/>
    <cellStyle name="20 % - Markeringsfarve3 2 2 3 2 2 3 7" xfId="11951"/>
    <cellStyle name="20 % - Markeringsfarve3 2 2 3 2 2 4" xfId="1595"/>
    <cellStyle name="20 % - Markeringsfarve3 2 2 3 2 2 4 2" xfId="1596"/>
    <cellStyle name="20 % - Markeringsfarve3 2 2 3 2 2 4 2 2" xfId="11958"/>
    <cellStyle name="20 % - Markeringsfarve3 2 2 3 2 2 4 3" xfId="1597"/>
    <cellStyle name="20 % - Markeringsfarve3 2 2 3 2 2 4 3 2" xfId="11959"/>
    <cellStyle name="20 % - Markeringsfarve3 2 2 3 2 2 4 4" xfId="1598"/>
    <cellStyle name="20 % - Markeringsfarve3 2 2 3 2 2 4 4 2" xfId="11960"/>
    <cellStyle name="20 % - Markeringsfarve3 2 2 3 2 2 4 5" xfId="1599"/>
    <cellStyle name="20 % - Markeringsfarve3 2 2 3 2 2 4 5 2" xfId="11961"/>
    <cellStyle name="20 % - Markeringsfarve3 2 2 3 2 2 4 6" xfId="1600"/>
    <cellStyle name="20 % - Markeringsfarve3 2 2 3 2 2 4 6 2" xfId="11962"/>
    <cellStyle name="20 % - Markeringsfarve3 2 2 3 2 2 4 7" xfId="11957"/>
    <cellStyle name="20 % - Markeringsfarve3 2 2 3 2 2 5" xfId="1601"/>
    <cellStyle name="20 % - Markeringsfarve3 2 2 3 2 2 5 2" xfId="11963"/>
    <cellStyle name="20 % - Markeringsfarve3 2 2 3 2 2 6" xfId="1602"/>
    <cellStyle name="20 % - Markeringsfarve3 2 2 3 2 2 6 2" xfId="11964"/>
    <cellStyle name="20 % - Markeringsfarve3 2 2 3 2 2 7" xfId="1603"/>
    <cellStyle name="20 % - Markeringsfarve3 2 2 3 2 2 7 2" xfId="11965"/>
    <cellStyle name="20 % - Markeringsfarve3 2 2 3 2 2 8" xfId="1604"/>
    <cellStyle name="20 % - Markeringsfarve3 2 2 3 2 2 8 2" xfId="11966"/>
    <cellStyle name="20 % - Markeringsfarve3 2 2 3 2 2 9" xfId="1605"/>
    <cellStyle name="20 % - Markeringsfarve3 2 2 3 2 2 9 2" xfId="11967"/>
    <cellStyle name="20 % - Markeringsfarve3 2 2 3 2 3" xfId="1606"/>
    <cellStyle name="20 % - Markeringsfarve3 2 2 3 2 3 2" xfId="1607"/>
    <cellStyle name="20 % - Markeringsfarve3 2 2 3 2 3 2 2" xfId="11969"/>
    <cellStyle name="20 % - Markeringsfarve3 2 2 3 2 3 3" xfId="1608"/>
    <cellStyle name="20 % - Markeringsfarve3 2 2 3 2 3 3 2" xfId="11970"/>
    <cellStyle name="20 % - Markeringsfarve3 2 2 3 2 3 4" xfId="1609"/>
    <cellStyle name="20 % - Markeringsfarve3 2 2 3 2 3 4 2" xfId="11971"/>
    <cellStyle name="20 % - Markeringsfarve3 2 2 3 2 3 5" xfId="1610"/>
    <cellStyle name="20 % - Markeringsfarve3 2 2 3 2 3 5 2" xfId="11972"/>
    <cellStyle name="20 % - Markeringsfarve3 2 2 3 2 3 6" xfId="1611"/>
    <cellStyle name="20 % - Markeringsfarve3 2 2 3 2 3 6 2" xfId="11973"/>
    <cellStyle name="20 % - Markeringsfarve3 2 2 3 2 3 7" xfId="11968"/>
    <cellStyle name="20 % - Markeringsfarve3 2 2 3 2 4" xfId="1612"/>
    <cellStyle name="20 % - Markeringsfarve3 2 2 3 2 4 2" xfId="1613"/>
    <cellStyle name="20 % - Markeringsfarve3 2 2 3 2 4 2 2" xfId="11975"/>
    <cellStyle name="20 % - Markeringsfarve3 2 2 3 2 4 3" xfId="1614"/>
    <cellStyle name="20 % - Markeringsfarve3 2 2 3 2 4 3 2" xfId="11976"/>
    <cellStyle name="20 % - Markeringsfarve3 2 2 3 2 4 4" xfId="1615"/>
    <cellStyle name="20 % - Markeringsfarve3 2 2 3 2 4 4 2" xfId="11977"/>
    <cellStyle name="20 % - Markeringsfarve3 2 2 3 2 4 5" xfId="1616"/>
    <cellStyle name="20 % - Markeringsfarve3 2 2 3 2 4 5 2" xfId="11978"/>
    <cellStyle name="20 % - Markeringsfarve3 2 2 3 2 4 6" xfId="1617"/>
    <cellStyle name="20 % - Markeringsfarve3 2 2 3 2 4 6 2" xfId="11979"/>
    <cellStyle name="20 % - Markeringsfarve3 2 2 3 2 4 7" xfId="11974"/>
    <cellStyle name="20 % - Markeringsfarve3 2 2 3 2 5" xfId="1618"/>
    <cellStyle name="20 % - Markeringsfarve3 2 2 3 2 5 2" xfId="1619"/>
    <cellStyle name="20 % - Markeringsfarve3 2 2 3 2 5 2 2" xfId="11981"/>
    <cellStyle name="20 % - Markeringsfarve3 2 2 3 2 5 3" xfId="1620"/>
    <cellStyle name="20 % - Markeringsfarve3 2 2 3 2 5 3 2" xfId="11982"/>
    <cellStyle name="20 % - Markeringsfarve3 2 2 3 2 5 4" xfId="1621"/>
    <cellStyle name="20 % - Markeringsfarve3 2 2 3 2 5 4 2" xfId="11983"/>
    <cellStyle name="20 % - Markeringsfarve3 2 2 3 2 5 5" xfId="1622"/>
    <cellStyle name="20 % - Markeringsfarve3 2 2 3 2 5 5 2" xfId="11984"/>
    <cellStyle name="20 % - Markeringsfarve3 2 2 3 2 5 6" xfId="1623"/>
    <cellStyle name="20 % - Markeringsfarve3 2 2 3 2 5 6 2" xfId="11985"/>
    <cellStyle name="20 % - Markeringsfarve3 2 2 3 2 5 7" xfId="11980"/>
    <cellStyle name="20 % - Markeringsfarve3 2 2 3 2 6" xfId="1624"/>
    <cellStyle name="20 % - Markeringsfarve3 2 2 3 2 6 2" xfId="11986"/>
    <cellStyle name="20 % - Markeringsfarve3 2 2 3 2 7" xfId="1625"/>
    <cellStyle name="20 % - Markeringsfarve3 2 2 3 2 7 2" xfId="11987"/>
    <cellStyle name="20 % - Markeringsfarve3 2 2 3 2 8" xfId="1626"/>
    <cellStyle name="20 % - Markeringsfarve3 2 2 3 2 8 2" xfId="11988"/>
    <cellStyle name="20 % - Markeringsfarve3 2 2 3 2 9" xfId="1627"/>
    <cellStyle name="20 % - Markeringsfarve3 2 2 3 2 9 2" xfId="11989"/>
    <cellStyle name="20 % - Markeringsfarve3 2 2 3 3" xfId="1628"/>
    <cellStyle name="20 % - Markeringsfarve3 2 2 3 3 10" xfId="11990"/>
    <cellStyle name="20 % - Markeringsfarve3 2 2 3 3 2" xfId="1629"/>
    <cellStyle name="20 % - Markeringsfarve3 2 2 3 3 2 2" xfId="1630"/>
    <cellStyle name="20 % - Markeringsfarve3 2 2 3 3 2 2 2" xfId="11992"/>
    <cellStyle name="20 % - Markeringsfarve3 2 2 3 3 2 3" xfId="1631"/>
    <cellStyle name="20 % - Markeringsfarve3 2 2 3 3 2 3 2" xfId="11993"/>
    <cellStyle name="20 % - Markeringsfarve3 2 2 3 3 2 4" xfId="1632"/>
    <cellStyle name="20 % - Markeringsfarve3 2 2 3 3 2 4 2" xfId="11994"/>
    <cellStyle name="20 % - Markeringsfarve3 2 2 3 3 2 5" xfId="1633"/>
    <cellStyle name="20 % - Markeringsfarve3 2 2 3 3 2 5 2" xfId="11995"/>
    <cellStyle name="20 % - Markeringsfarve3 2 2 3 3 2 6" xfId="1634"/>
    <cellStyle name="20 % - Markeringsfarve3 2 2 3 3 2 6 2" xfId="11996"/>
    <cellStyle name="20 % - Markeringsfarve3 2 2 3 3 2 7" xfId="11991"/>
    <cellStyle name="20 % - Markeringsfarve3 2 2 3 3 3" xfId="1635"/>
    <cellStyle name="20 % - Markeringsfarve3 2 2 3 3 3 2" xfId="1636"/>
    <cellStyle name="20 % - Markeringsfarve3 2 2 3 3 3 2 2" xfId="11998"/>
    <cellStyle name="20 % - Markeringsfarve3 2 2 3 3 3 3" xfId="1637"/>
    <cellStyle name="20 % - Markeringsfarve3 2 2 3 3 3 3 2" xfId="11999"/>
    <cellStyle name="20 % - Markeringsfarve3 2 2 3 3 3 4" xfId="1638"/>
    <cellStyle name="20 % - Markeringsfarve3 2 2 3 3 3 4 2" xfId="12000"/>
    <cellStyle name="20 % - Markeringsfarve3 2 2 3 3 3 5" xfId="1639"/>
    <cellStyle name="20 % - Markeringsfarve3 2 2 3 3 3 5 2" xfId="12001"/>
    <cellStyle name="20 % - Markeringsfarve3 2 2 3 3 3 6" xfId="1640"/>
    <cellStyle name="20 % - Markeringsfarve3 2 2 3 3 3 6 2" xfId="12002"/>
    <cellStyle name="20 % - Markeringsfarve3 2 2 3 3 3 7" xfId="11997"/>
    <cellStyle name="20 % - Markeringsfarve3 2 2 3 3 4" xfId="1641"/>
    <cellStyle name="20 % - Markeringsfarve3 2 2 3 3 4 2" xfId="1642"/>
    <cellStyle name="20 % - Markeringsfarve3 2 2 3 3 4 2 2" xfId="12004"/>
    <cellStyle name="20 % - Markeringsfarve3 2 2 3 3 4 3" xfId="1643"/>
    <cellStyle name="20 % - Markeringsfarve3 2 2 3 3 4 3 2" xfId="12005"/>
    <cellStyle name="20 % - Markeringsfarve3 2 2 3 3 4 4" xfId="1644"/>
    <cellStyle name="20 % - Markeringsfarve3 2 2 3 3 4 4 2" xfId="12006"/>
    <cellStyle name="20 % - Markeringsfarve3 2 2 3 3 4 5" xfId="1645"/>
    <cellStyle name="20 % - Markeringsfarve3 2 2 3 3 4 5 2" xfId="12007"/>
    <cellStyle name="20 % - Markeringsfarve3 2 2 3 3 4 6" xfId="1646"/>
    <cellStyle name="20 % - Markeringsfarve3 2 2 3 3 4 6 2" xfId="12008"/>
    <cellStyle name="20 % - Markeringsfarve3 2 2 3 3 4 7" xfId="12003"/>
    <cellStyle name="20 % - Markeringsfarve3 2 2 3 3 5" xfId="1647"/>
    <cellStyle name="20 % - Markeringsfarve3 2 2 3 3 5 2" xfId="12009"/>
    <cellStyle name="20 % - Markeringsfarve3 2 2 3 3 6" xfId="1648"/>
    <cellStyle name="20 % - Markeringsfarve3 2 2 3 3 6 2" xfId="12010"/>
    <cellStyle name="20 % - Markeringsfarve3 2 2 3 3 7" xfId="1649"/>
    <cellStyle name="20 % - Markeringsfarve3 2 2 3 3 7 2" xfId="12011"/>
    <cellStyle name="20 % - Markeringsfarve3 2 2 3 3 8" xfId="1650"/>
    <cellStyle name="20 % - Markeringsfarve3 2 2 3 3 8 2" xfId="12012"/>
    <cellStyle name="20 % - Markeringsfarve3 2 2 3 3 9" xfId="1651"/>
    <cellStyle name="20 % - Markeringsfarve3 2 2 3 3 9 2" xfId="12013"/>
    <cellStyle name="20 % - Markeringsfarve3 2 2 3 4" xfId="1652"/>
    <cellStyle name="20 % - Markeringsfarve3 2 2 3 4 2" xfId="1653"/>
    <cellStyle name="20 % - Markeringsfarve3 2 2 3 4 2 2" xfId="12015"/>
    <cellStyle name="20 % - Markeringsfarve3 2 2 3 4 3" xfId="1654"/>
    <cellStyle name="20 % - Markeringsfarve3 2 2 3 4 3 2" xfId="12016"/>
    <cellStyle name="20 % - Markeringsfarve3 2 2 3 4 4" xfId="1655"/>
    <cellStyle name="20 % - Markeringsfarve3 2 2 3 4 4 2" xfId="12017"/>
    <cellStyle name="20 % - Markeringsfarve3 2 2 3 4 5" xfId="1656"/>
    <cellStyle name="20 % - Markeringsfarve3 2 2 3 4 5 2" xfId="12018"/>
    <cellStyle name="20 % - Markeringsfarve3 2 2 3 4 6" xfId="1657"/>
    <cellStyle name="20 % - Markeringsfarve3 2 2 3 4 6 2" xfId="12019"/>
    <cellStyle name="20 % - Markeringsfarve3 2 2 3 4 7" xfId="12014"/>
    <cellStyle name="20 % - Markeringsfarve3 2 2 3 5" xfId="1658"/>
    <cellStyle name="20 % - Markeringsfarve3 2 2 3 5 2" xfId="1659"/>
    <cellStyle name="20 % - Markeringsfarve3 2 2 3 5 2 2" xfId="12021"/>
    <cellStyle name="20 % - Markeringsfarve3 2 2 3 5 3" xfId="1660"/>
    <cellStyle name="20 % - Markeringsfarve3 2 2 3 5 3 2" xfId="12022"/>
    <cellStyle name="20 % - Markeringsfarve3 2 2 3 5 4" xfId="1661"/>
    <cellStyle name="20 % - Markeringsfarve3 2 2 3 5 4 2" xfId="12023"/>
    <cellStyle name="20 % - Markeringsfarve3 2 2 3 5 5" xfId="1662"/>
    <cellStyle name="20 % - Markeringsfarve3 2 2 3 5 5 2" xfId="12024"/>
    <cellStyle name="20 % - Markeringsfarve3 2 2 3 5 6" xfId="1663"/>
    <cellStyle name="20 % - Markeringsfarve3 2 2 3 5 6 2" xfId="12025"/>
    <cellStyle name="20 % - Markeringsfarve3 2 2 3 5 7" xfId="12020"/>
    <cellStyle name="20 % - Markeringsfarve3 2 2 3 6" xfId="1664"/>
    <cellStyle name="20 % - Markeringsfarve3 2 2 3 6 2" xfId="1665"/>
    <cellStyle name="20 % - Markeringsfarve3 2 2 3 6 2 2" xfId="12027"/>
    <cellStyle name="20 % - Markeringsfarve3 2 2 3 6 3" xfId="1666"/>
    <cellStyle name="20 % - Markeringsfarve3 2 2 3 6 3 2" xfId="12028"/>
    <cellStyle name="20 % - Markeringsfarve3 2 2 3 6 4" xfId="1667"/>
    <cellStyle name="20 % - Markeringsfarve3 2 2 3 6 4 2" xfId="12029"/>
    <cellStyle name="20 % - Markeringsfarve3 2 2 3 6 5" xfId="1668"/>
    <cellStyle name="20 % - Markeringsfarve3 2 2 3 6 5 2" xfId="12030"/>
    <cellStyle name="20 % - Markeringsfarve3 2 2 3 6 6" xfId="1669"/>
    <cellStyle name="20 % - Markeringsfarve3 2 2 3 6 6 2" xfId="12031"/>
    <cellStyle name="20 % - Markeringsfarve3 2 2 3 6 7" xfId="12026"/>
    <cellStyle name="20 % - Markeringsfarve3 2 2 3 7" xfId="1670"/>
    <cellStyle name="20 % - Markeringsfarve3 2 2 3 7 2" xfId="12032"/>
    <cellStyle name="20 % - Markeringsfarve3 2 2 3 8" xfId="1671"/>
    <cellStyle name="20 % - Markeringsfarve3 2 2 3 8 2" xfId="12033"/>
    <cellStyle name="20 % - Markeringsfarve3 2 2 3 9" xfId="1672"/>
    <cellStyle name="20 % - Markeringsfarve3 2 2 3 9 2" xfId="12034"/>
    <cellStyle name="20 % - Markeringsfarve3 2 2 4" xfId="1673"/>
    <cellStyle name="20 % - Markeringsfarve3 2 2 4 10" xfId="1674"/>
    <cellStyle name="20 % - Markeringsfarve3 2 2 4 10 2" xfId="12036"/>
    <cellStyle name="20 % - Markeringsfarve3 2 2 4 11" xfId="12035"/>
    <cellStyle name="20 % - Markeringsfarve3 2 2 4 2" xfId="1675"/>
    <cellStyle name="20 % - Markeringsfarve3 2 2 4 2 10" xfId="12037"/>
    <cellStyle name="20 % - Markeringsfarve3 2 2 4 2 2" xfId="1676"/>
    <cellStyle name="20 % - Markeringsfarve3 2 2 4 2 2 2" xfId="1677"/>
    <cellStyle name="20 % - Markeringsfarve3 2 2 4 2 2 2 2" xfId="12039"/>
    <cellStyle name="20 % - Markeringsfarve3 2 2 4 2 2 3" xfId="1678"/>
    <cellStyle name="20 % - Markeringsfarve3 2 2 4 2 2 3 2" xfId="12040"/>
    <cellStyle name="20 % - Markeringsfarve3 2 2 4 2 2 4" xfId="1679"/>
    <cellStyle name="20 % - Markeringsfarve3 2 2 4 2 2 4 2" xfId="12041"/>
    <cellStyle name="20 % - Markeringsfarve3 2 2 4 2 2 5" xfId="1680"/>
    <cellStyle name="20 % - Markeringsfarve3 2 2 4 2 2 5 2" xfId="12042"/>
    <cellStyle name="20 % - Markeringsfarve3 2 2 4 2 2 6" xfId="1681"/>
    <cellStyle name="20 % - Markeringsfarve3 2 2 4 2 2 6 2" xfId="12043"/>
    <cellStyle name="20 % - Markeringsfarve3 2 2 4 2 2 7" xfId="12038"/>
    <cellStyle name="20 % - Markeringsfarve3 2 2 4 2 3" xfId="1682"/>
    <cellStyle name="20 % - Markeringsfarve3 2 2 4 2 3 2" xfId="1683"/>
    <cellStyle name="20 % - Markeringsfarve3 2 2 4 2 3 2 2" xfId="12045"/>
    <cellStyle name="20 % - Markeringsfarve3 2 2 4 2 3 3" xfId="1684"/>
    <cellStyle name="20 % - Markeringsfarve3 2 2 4 2 3 3 2" xfId="12046"/>
    <cellStyle name="20 % - Markeringsfarve3 2 2 4 2 3 4" xfId="1685"/>
    <cellStyle name="20 % - Markeringsfarve3 2 2 4 2 3 4 2" xfId="12047"/>
    <cellStyle name="20 % - Markeringsfarve3 2 2 4 2 3 5" xfId="1686"/>
    <cellStyle name="20 % - Markeringsfarve3 2 2 4 2 3 5 2" xfId="12048"/>
    <cellStyle name="20 % - Markeringsfarve3 2 2 4 2 3 6" xfId="1687"/>
    <cellStyle name="20 % - Markeringsfarve3 2 2 4 2 3 6 2" xfId="12049"/>
    <cellStyle name="20 % - Markeringsfarve3 2 2 4 2 3 7" xfId="12044"/>
    <cellStyle name="20 % - Markeringsfarve3 2 2 4 2 4" xfId="1688"/>
    <cellStyle name="20 % - Markeringsfarve3 2 2 4 2 4 2" xfId="1689"/>
    <cellStyle name="20 % - Markeringsfarve3 2 2 4 2 4 2 2" xfId="12051"/>
    <cellStyle name="20 % - Markeringsfarve3 2 2 4 2 4 3" xfId="1690"/>
    <cellStyle name="20 % - Markeringsfarve3 2 2 4 2 4 3 2" xfId="12052"/>
    <cellStyle name="20 % - Markeringsfarve3 2 2 4 2 4 4" xfId="1691"/>
    <cellStyle name="20 % - Markeringsfarve3 2 2 4 2 4 4 2" xfId="12053"/>
    <cellStyle name="20 % - Markeringsfarve3 2 2 4 2 4 5" xfId="1692"/>
    <cellStyle name="20 % - Markeringsfarve3 2 2 4 2 4 5 2" xfId="12054"/>
    <cellStyle name="20 % - Markeringsfarve3 2 2 4 2 4 6" xfId="1693"/>
    <cellStyle name="20 % - Markeringsfarve3 2 2 4 2 4 6 2" xfId="12055"/>
    <cellStyle name="20 % - Markeringsfarve3 2 2 4 2 4 7" xfId="12050"/>
    <cellStyle name="20 % - Markeringsfarve3 2 2 4 2 5" xfId="1694"/>
    <cellStyle name="20 % - Markeringsfarve3 2 2 4 2 5 2" xfId="12056"/>
    <cellStyle name="20 % - Markeringsfarve3 2 2 4 2 6" xfId="1695"/>
    <cellStyle name="20 % - Markeringsfarve3 2 2 4 2 6 2" xfId="12057"/>
    <cellStyle name="20 % - Markeringsfarve3 2 2 4 2 7" xfId="1696"/>
    <cellStyle name="20 % - Markeringsfarve3 2 2 4 2 7 2" xfId="12058"/>
    <cellStyle name="20 % - Markeringsfarve3 2 2 4 2 8" xfId="1697"/>
    <cellStyle name="20 % - Markeringsfarve3 2 2 4 2 8 2" xfId="12059"/>
    <cellStyle name="20 % - Markeringsfarve3 2 2 4 2 9" xfId="1698"/>
    <cellStyle name="20 % - Markeringsfarve3 2 2 4 2 9 2" xfId="12060"/>
    <cellStyle name="20 % - Markeringsfarve3 2 2 4 3" xfId="1699"/>
    <cellStyle name="20 % - Markeringsfarve3 2 2 4 3 2" xfId="1700"/>
    <cellStyle name="20 % - Markeringsfarve3 2 2 4 3 2 2" xfId="12062"/>
    <cellStyle name="20 % - Markeringsfarve3 2 2 4 3 3" xfId="1701"/>
    <cellStyle name="20 % - Markeringsfarve3 2 2 4 3 3 2" xfId="12063"/>
    <cellStyle name="20 % - Markeringsfarve3 2 2 4 3 4" xfId="1702"/>
    <cellStyle name="20 % - Markeringsfarve3 2 2 4 3 4 2" xfId="12064"/>
    <cellStyle name="20 % - Markeringsfarve3 2 2 4 3 5" xfId="1703"/>
    <cellStyle name="20 % - Markeringsfarve3 2 2 4 3 5 2" xfId="12065"/>
    <cellStyle name="20 % - Markeringsfarve3 2 2 4 3 6" xfId="1704"/>
    <cellStyle name="20 % - Markeringsfarve3 2 2 4 3 6 2" xfId="12066"/>
    <cellStyle name="20 % - Markeringsfarve3 2 2 4 3 7" xfId="12061"/>
    <cellStyle name="20 % - Markeringsfarve3 2 2 4 4" xfId="1705"/>
    <cellStyle name="20 % - Markeringsfarve3 2 2 4 4 2" xfId="1706"/>
    <cellStyle name="20 % - Markeringsfarve3 2 2 4 4 2 2" xfId="12068"/>
    <cellStyle name="20 % - Markeringsfarve3 2 2 4 4 3" xfId="1707"/>
    <cellStyle name="20 % - Markeringsfarve3 2 2 4 4 3 2" xfId="12069"/>
    <cellStyle name="20 % - Markeringsfarve3 2 2 4 4 4" xfId="1708"/>
    <cellStyle name="20 % - Markeringsfarve3 2 2 4 4 4 2" xfId="12070"/>
    <cellStyle name="20 % - Markeringsfarve3 2 2 4 4 5" xfId="1709"/>
    <cellStyle name="20 % - Markeringsfarve3 2 2 4 4 5 2" xfId="12071"/>
    <cellStyle name="20 % - Markeringsfarve3 2 2 4 4 6" xfId="1710"/>
    <cellStyle name="20 % - Markeringsfarve3 2 2 4 4 6 2" xfId="12072"/>
    <cellStyle name="20 % - Markeringsfarve3 2 2 4 4 7" xfId="12067"/>
    <cellStyle name="20 % - Markeringsfarve3 2 2 4 5" xfId="1711"/>
    <cellStyle name="20 % - Markeringsfarve3 2 2 4 5 2" xfId="1712"/>
    <cellStyle name="20 % - Markeringsfarve3 2 2 4 5 2 2" xfId="12074"/>
    <cellStyle name="20 % - Markeringsfarve3 2 2 4 5 3" xfId="1713"/>
    <cellStyle name="20 % - Markeringsfarve3 2 2 4 5 3 2" xfId="12075"/>
    <cellStyle name="20 % - Markeringsfarve3 2 2 4 5 4" xfId="1714"/>
    <cellStyle name="20 % - Markeringsfarve3 2 2 4 5 4 2" xfId="12076"/>
    <cellStyle name="20 % - Markeringsfarve3 2 2 4 5 5" xfId="1715"/>
    <cellStyle name="20 % - Markeringsfarve3 2 2 4 5 5 2" xfId="12077"/>
    <cellStyle name="20 % - Markeringsfarve3 2 2 4 5 6" xfId="1716"/>
    <cellStyle name="20 % - Markeringsfarve3 2 2 4 5 6 2" xfId="12078"/>
    <cellStyle name="20 % - Markeringsfarve3 2 2 4 5 7" xfId="12073"/>
    <cellStyle name="20 % - Markeringsfarve3 2 2 4 6" xfId="1717"/>
    <cellStyle name="20 % - Markeringsfarve3 2 2 4 6 2" xfId="12079"/>
    <cellStyle name="20 % - Markeringsfarve3 2 2 4 7" xfId="1718"/>
    <cellStyle name="20 % - Markeringsfarve3 2 2 4 7 2" xfId="12080"/>
    <cellStyle name="20 % - Markeringsfarve3 2 2 4 8" xfId="1719"/>
    <cellStyle name="20 % - Markeringsfarve3 2 2 4 8 2" xfId="12081"/>
    <cellStyle name="20 % - Markeringsfarve3 2 2 4 9" xfId="1720"/>
    <cellStyle name="20 % - Markeringsfarve3 2 2 4 9 2" xfId="12082"/>
    <cellStyle name="20 % - Markeringsfarve3 2 2 5" xfId="1721"/>
    <cellStyle name="20 % - Markeringsfarve3 2 2 5 10" xfId="12083"/>
    <cellStyle name="20 % - Markeringsfarve3 2 2 5 2" xfId="1722"/>
    <cellStyle name="20 % - Markeringsfarve3 2 2 5 2 2" xfId="1723"/>
    <cellStyle name="20 % - Markeringsfarve3 2 2 5 2 2 2" xfId="12085"/>
    <cellStyle name="20 % - Markeringsfarve3 2 2 5 2 3" xfId="1724"/>
    <cellStyle name="20 % - Markeringsfarve3 2 2 5 2 3 2" xfId="12086"/>
    <cellStyle name="20 % - Markeringsfarve3 2 2 5 2 4" xfId="1725"/>
    <cellStyle name="20 % - Markeringsfarve3 2 2 5 2 4 2" xfId="12087"/>
    <cellStyle name="20 % - Markeringsfarve3 2 2 5 2 5" xfId="1726"/>
    <cellStyle name="20 % - Markeringsfarve3 2 2 5 2 5 2" xfId="12088"/>
    <cellStyle name="20 % - Markeringsfarve3 2 2 5 2 6" xfId="1727"/>
    <cellStyle name="20 % - Markeringsfarve3 2 2 5 2 6 2" xfId="12089"/>
    <cellStyle name="20 % - Markeringsfarve3 2 2 5 2 7" xfId="12084"/>
    <cellStyle name="20 % - Markeringsfarve3 2 2 5 3" xfId="1728"/>
    <cellStyle name="20 % - Markeringsfarve3 2 2 5 3 2" xfId="1729"/>
    <cellStyle name="20 % - Markeringsfarve3 2 2 5 3 2 2" xfId="12091"/>
    <cellStyle name="20 % - Markeringsfarve3 2 2 5 3 3" xfId="1730"/>
    <cellStyle name="20 % - Markeringsfarve3 2 2 5 3 3 2" xfId="12092"/>
    <cellStyle name="20 % - Markeringsfarve3 2 2 5 3 4" xfId="1731"/>
    <cellStyle name="20 % - Markeringsfarve3 2 2 5 3 4 2" xfId="12093"/>
    <cellStyle name="20 % - Markeringsfarve3 2 2 5 3 5" xfId="1732"/>
    <cellStyle name="20 % - Markeringsfarve3 2 2 5 3 5 2" xfId="12094"/>
    <cellStyle name="20 % - Markeringsfarve3 2 2 5 3 6" xfId="1733"/>
    <cellStyle name="20 % - Markeringsfarve3 2 2 5 3 6 2" xfId="12095"/>
    <cellStyle name="20 % - Markeringsfarve3 2 2 5 3 7" xfId="12090"/>
    <cellStyle name="20 % - Markeringsfarve3 2 2 5 4" xfId="1734"/>
    <cellStyle name="20 % - Markeringsfarve3 2 2 5 4 2" xfId="1735"/>
    <cellStyle name="20 % - Markeringsfarve3 2 2 5 4 2 2" xfId="12097"/>
    <cellStyle name="20 % - Markeringsfarve3 2 2 5 4 3" xfId="1736"/>
    <cellStyle name="20 % - Markeringsfarve3 2 2 5 4 3 2" xfId="12098"/>
    <cellStyle name="20 % - Markeringsfarve3 2 2 5 4 4" xfId="1737"/>
    <cellStyle name="20 % - Markeringsfarve3 2 2 5 4 4 2" xfId="12099"/>
    <cellStyle name="20 % - Markeringsfarve3 2 2 5 4 5" xfId="1738"/>
    <cellStyle name="20 % - Markeringsfarve3 2 2 5 4 5 2" xfId="12100"/>
    <cellStyle name="20 % - Markeringsfarve3 2 2 5 4 6" xfId="1739"/>
    <cellStyle name="20 % - Markeringsfarve3 2 2 5 4 6 2" xfId="12101"/>
    <cellStyle name="20 % - Markeringsfarve3 2 2 5 4 7" xfId="12096"/>
    <cellStyle name="20 % - Markeringsfarve3 2 2 5 5" xfId="1740"/>
    <cellStyle name="20 % - Markeringsfarve3 2 2 5 5 2" xfId="12102"/>
    <cellStyle name="20 % - Markeringsfarve3 2 2 5 6" xfId="1741"/>
    <cellStyle name="20 % - Markeringsfarve3 2 2 5 6 2" xfId="12103"/>
    <cellStyle name="20 % - Markeringsfarve3 2 2 5 7" xfId="1742"/>
    <cellStyle name="20 % - Markeringsfarve3 2 2 5 7 2" xfId="12104"/>
    <cellStyle name="20 % - Markeringsfarve3 2 2 5 8" xfId="1743"/>
    <cellStyle name="20 % - Markeringsfarve3 2 2 5 8 2" xfId="12105"/>
    <cellStyle name="20 % - Markeringsfarve3 2 2 5 9" xfId="1744"/>
    <cellStyle name="20 % - Markeringsfarve3 2 2 5 9 2" xfId="12106"/>
    <cellStyle name="20 % - Markeringsfarve3 2 2 6" xfId="1745"/>
    <cellStyle name="20 % - Markeringsfarve3 2 2 6 2" xfId="1746"/>
    <cellStyle name="20 % - Markeringsfarve3 2 2 6 2 2" xfId="12108"/>
    <cellStyle name="20 % - Markeringsfarve3 2 2 6 3" xfId="1747"/>
    <cellStyle name="20 % - Markeringsfarve3 2 2 6 3 2" xfId="12109"/>
    <cellStyle name="20 % - Markeringsfarve3 2 2 6 4" xfId="1748"/>
    <cellStyle name="20 % - Markeringsfarve3 2 2 6 4 2" xfId="12110"/>
    <cellStyle name="20 % - Markeringsfarve3 2 2 6 5" xfId="1749"/>
    <cellStyle name="20 % - Markeringsfarve3 2 2 6 5 2" xfId="12111"/>
    <cellStyle name="20 % - Markeringsfarve3 2 2 6 6" xfId="1750"/>
    <cellStyle name="20 % - Markeringsfarve3 2 2 6 6 2" xfId="12112"/>
    <cellStyle name="20 % - Markeringsfarve3 2 2 6 7" xfId="12107"/>
    <cellStyle name="20 % - Markeringsfarve3 2 2 7" xfId="1751"/>
    <cellStyle name="20 % - Markeringsfarve3 2 2 7 2" xfId="1752"/>
    <cellStyle name="20 % - Markeringsfarve3 2 2 7 2 2" xfId="12114"/>
    <cellStyle name="20 % - Markeringsfarve3 2 2 7 3" xfId="1753"/>
    <cellStyle name="20 % - Markeringsfarve3 2 2 7 3 2" xfId="12115"/>
    <cellStyle name="20 % - Markeringsfarve3 2 2 7 4" xfId="1754"/>
    <cellStyle name="20 % - Markeringsfarve3 2 2 7 4 2" xfId="12116"/>
    <cellStyle name="20 % - Markeringsfarve3 2 2 7 5" xfId="1755"/>
    <cellStyle name="20 % - Markeringsfarve3 2 2 7 5 2" xfId="12117"/>
    <cellStyle name="20 % - Markeringsfarve3 2 2 7 6" xfId="1756"/>
    <cellStyle name="20 % - Markeringsfarve3 2 2 7 6 2" xfId="12118"/>
    <cellStyle name="20 % - Markeringsfarve3 2 2 7 7" xfId="12113"/>
    <cellStyle name="20 % - Markeringsfarve3 2 2 8" xfId="1757"/>
    <cellStyle name="20 % - Markeringsfarve3 2 2 8 2" xfId="1758"/>
    <cellStyle name="20 % - Markeringsfarve3 2 2 8 2 2" xfId="12120"/>
    <cellStyle name="20 % - Markeringsfarve3 2 2 8 3" xfId="1759"/>
    <cellStyle name="20 % - Markeringsfarve3 2 2 8 3 2" xfId="12121"/>
    <cellStyle name="20 % - Markeringsfarve3 2 2 8 4" xfId="1760"/>
    <cellStyle name="20 % - Markeringsfarve3 2 2 8 4 2" xfId="12122"/>
    <cellStyle name="20 % - Markeringsfarve3 2 2 8 5" xfId="1761"/>
    <cellStyle name="20 % - Markeringsfarve3 2 2 8 5 2" xfId="12123"/>
    <cellStyle name="20 % - Markeringsfarve3 2 2 8 6" xfId="1762"/>
    <cellStyle name="20 % - Markeringsfarve3 2 2 8 6 2" xfId="12124"/>
    <cellStyle name="20 % - Markeringsfarve3 2 2 8 7" xfId="12119"/>
    <cellStyle name="20 % - Markeringsfarve3 2 2 9" xfId="1763"/>
    <cellStyle name="20 % - Markeringsfarve3 2 2 9 2" xfId="12125"/>
    <cellStyle name="20 % - Markeringsfarve3 2 2_Budget" xfId="1764"/>
    <cellStyle name="20 % - Markeringsfarve3 2 3" xfId="1765"/>
    <cellStyle name="20 % - Markeringsfarve3 2 3 10" xfId="1766"/>
    <cellStyle name="20 % - Markeringsfarve3 2 3 10 2" xfId="12127"/>
    <cellStyle name="20 % - Markeringsfarve3 2 3 11" xfId="1767"/>
    <cellStyle name="20 % - Markeringsfarve3 2 3 11 2" xfId="12128"/>
    <cellStyle name="20 % - Markeringsfarve3 2 3 12" xfId="1768"/>
    <cellStyle name="20 % - Markeringsfarve3 2 3 12 2" xfId="12129"/>
    <cellStyle name="20 % - Markeringsfarve3 2 3 13" xfId="1769"/>
    <cellStyle name="20 % - Markeringsfarve3 2 3 14" xfId="12126"/>
    <cellStyle name="20 % - Markeringsfarve3 2 3 2" xfId="1770"/>
    <cellStyle name="20 % - Markeringsfarve3 2 3 2 10" xfId="1771"/>
    <cellStyle name="20 % - Markeringsfarve3 2 3 2 10 2" xfId="12131"/>
    <cellStyle name="20 % - Markeringsfarve3 2 3 2 11" xfId="1772"/>
    <cellStyle name="20 % - Markeringsfarve3 2 3 2 11 2" xfId="12132"/>
    <cellStyle name="20 % - Markeringsfarve3 2 3 2 12" xfId="12130"/>
    <cellStyle name="20 % - Markeringsfarve3 2 3 2 2" xfId="1773"/>
    <cellStyle name="20 % - Markeringsfarve3 2 3 2 2 10" xfId="1774"/>
    <cellStyle name="20 % - Markeringsfarve3 2 3 2 2 10 2" xfId="12134"/>
    <cellStyle name="20 % - Markeringsfarve3 2 3 2 2 11" xfId="12133"/>
    <cellStyle name="20 % - Markeringsfarve3 2 3 2 2 2" xfId="1775"/>
    <cellStyle name="20 % - Markeringsfarve3 2 3 2 2 2 2" xfId="1776"/>
    <cellStyle name="20 % - Markeringsfarve3 2 3 2 2 2 2 2" xfId="12136"/>
    <cellStyle name="20 % - Markeringsfarve3 2 3 2 2 2 3" xfId="1777"/>
    <cellStyle name="20 % - Markeringsfarve3 2 3 2 2 2 3 2" xfId="12137"/>
    <cellStyle name="20 % - Markeringsfarve3 2 3 2 2 2 4" xfId="1778"/>
    <cellStyle name="20 % - Markeringsfarve3 2 3 2 2 2 4 2" xfId="12138"/>
    <cellStyle name="20 % - Markeringsfarve3 2 3 2 2 2 5" xfId="1779"/>
    <cellStyle name="20 % - Markeringsfarve3 2 3 2 2 2 5 2" xfId="12139"/>
    <cellStyle name="20 % - Markeringsfarve3 2 3 2 2 2 6" xfId="1780"/>
    <cellStyle name="20 % - Markeringsfarve3 2 3 2 2 2 6 2" xfId="12140"/>
    <cellStyle name="20 % - Markeringsfarve3 2 3 2 2 2 7" xfId="12135"/>
    <cellStyle name="20 % - Markeringsfarve3 2 3 2 2 3" xfId="1781"/>
    <cellStyle name="20 % - Markeringsfarve3 2 3 2 2 3 2" xfId="1782"/>
    <cellStyle name="20 % - Markeringsfarve3 2 3 2 2 3 2 2" xfId="12142"/>
    <cellStyle name="20 % - Markeringsfarve3 2 3 2 2 3 3" xfId="1783"/>
    <cellStyle name="20 % - Markeringsfarve3 2 3 2 2 3 3 2" xfId="12143"/>
    <cellStyle name="20 % - Markeringsfarve3 2 3 2 2 3 4" xfId="1784"/>
    <cellStyle name="20 % - Markeringsfarve3 2 3 2 2 3 4 2" xfId="12144"/>
    <cellStyle name="20 % - Markeringsfarve3 2 3 2 2 3 5" xfId="1785"/>
    <cellStyle name="20 % - Markeringsfarve3 2 3 2 2 3 5 2" xfId="12145"/>
    <cellStyle name="20 % - Markeringsfarve3 2 3 2 2 3 6" xfId="1786"/>
    <cellStyle name="20 % - Markeringsfarve3 2 3 2 2 3 6 2" xfId="12146"/>
    <cellStyle name="20 % - Markeringsfarve3 2 3 2 2 3 7" xfId="12141"/>
    <cellStyle name="20 % - Markeringsfarve3 2 3 2 2 4" xfId="1787"/>
    <cellStyle name="20 % - Markeringsfarve3 2 3 2 2 4 2" xfId="1788"/>
    <cellStyle name="20 % - Markeringsfarve3 2 3 2 2 4 2 2" xfId="12148"/>
    <cellStyle name="20 % - Markeringsfarve3 2 3 2 2 4 3" xfId="1789"/>
    <cellStyle name="20 % - Markeringsfarve3 2 3 2 2 4 3 2" xfId="12149"/>
    <cellStyle name="20 % - Markeringsfarve3 2 3 2 2 4 4" xfId="1790"/>
    <cellStyle name="20 % - Markeringsfarve3 2 3 2 2 4 4 2" xfId="12150"/>
    <cellStyle name="20 % - Markeringsfarve3 2 3 2 2 4 5" xfId="1791"/>
    <cellStyle name="20 % - Markeringsfarve3 2 3 2 2 4 5 2" xfId="12151"/>
    <cellStyle name="20 % - Markeringsfarve3 2 3 2 2 4 6" xfId="1792"/>
    <cellStyle name="20 % - Markeringsfarve3 2 3 2 2 4 6 2" xfId="12152"/>
    <cellStyle name="20 % - Markeringsfarve3 2 3 2 2 4 7" xfId="12147"/>
    <cellStyle name="20 % - Markeringsfarve3 2 3 2 2 5" xfId="1793"/>
    <cellStyle name="20 % - Markeringsfarve3 2 3 2 2 5 2" xfId="1794"/>
    <cellStyle name="20 % - Markeringsfarve3 2 3 2 2 5 2 2" xfId="12154"/>
    <cellStyle name="20 % - Markeringsfarve3 2 3 2 2 5 3" xfId="1795"/>
    <cellStyle name="20 % - Markeringsfarve3 2 3 2 2 5 3 2" xfId="12155"/>
    <cellStyle name="20 % - Markeringsfarve3 2 3 2 2 5 4" xfId="1796"/>
    <cellStyle name="20 % - Markeringsfarve3 2 3 2 2 5 4 2" xfId="12156"/>
    <cellStyle name="20 % - Markeringsfarve3 2 3 2 2 5 5" xfId="1797"/>
    <cellStyle name="20 % - Markeringsfarve3 2 3 2 2 5 5 2" xfId="12157"/>
    <cellStyle name="20 % - Markeringsfarve3 2 3 2 2 5 6" xfId="1798"/>
    <cellStyle name="20 % - Markeringsfarve3 2 3 2 2 5 6 2" xfId="12158"/>
    <cellStyle name="20 % - Markeringsfarve3 2 3 2 2 5 7" xfId="12153"/>
    <cellStyle name="20 % - Markeringsfarve3 2 3 2 2 6" xfId="1799"/>
    <cellStyle name="20 % - Markeringsfarve3 2 3 2 2 6 2" xfId="12159"/>
    <cellStyle name="20 % - Markeringsfarve3 2 3 2 2 7" xfId="1800"/>
    <cellStyle name="20 % - Markeringsfarve3 2 3 2 2 7 2" xfId="12160"/>
    <cellStyle name="20 % - Markeringsfarve3 2 3 2 2 8" xfId="1801"/>
    <cellStyle name="20 % - Markeringsfarve3 2 3 2 2 8 2" xfId="12161"/>
    <cellStyle name="20 % - Markeringsfarve3 2 3 2 2 9" xfId="1802"/>
    <cellStyle name="20 % - Markeringsfarve3 2 3 2 2 9 2" xfId="12162"/>
    <cellStyle name="20 % - Markeringsfarve3 2 3 2 3" xfId="1803"/>
    <cellStyle name="20 % - Markeringsfarve3 2 3 2 3 2" xfId="1804"/>
    <cellStyle name="20 % - Markeringsfarve3 2 3 2 3 2 2" xfId="12164"/>
    <cellStyle name="20 % - Markeringsfarve3 2 3 2 3 3" xfId="1805"/>
    <cellStyle name="20 % - Markeringsfarve3 2 3 2 3 3 2" xfId="12165"/>
    <cellStyle name="20 % - Markeringsfarve3 2 3 2 3 4" xfId="1806"/>
    <cellStyle name="20 % - Markeringsfarve3 2 3 2 3 4 2" xfId="12166"/>
    <cellStyle name="20 % - Markeringsfarve3 2 3 2 3 5" xfId="1807"/>
    <cellStyle name="20 % - Markeringsfarve3 2 3 2 3 5 2" xfId="12167"/>
    <cellStyle name="20 % - Markeringsfarve3 2 3 2 3 6" xfId="1808"/>
    <cellStyle name="20 % - Markeringsfarve3 2 3 2 3 6 2" xfId="12168"/>
    <cellStyle name="20 % - Markeringsfarve3 2 3 2 3 7" xfId="12163"/>
    <cellStyle name="20 % - Markeringsfarve3 2 3 2 4" xfId="1809"/>
    <cellStyle name="20 % - Markeringsfarve3 2 3 2 4 2" xfId="1810"/>
    <cellStyle name="20 % - Markeringsfarve3 2 3 2 4 2 2" xfId="12170"/>
    <cellStyle name="20 % - Markeringsfarve3 2 3 2 4 3" xfId="1811"/>
    <cellStyle name="20 % - Markeringsfarve3 2 3 2 4 3 2" xfId="12171"/>
    <cellStyle name="20 % - Markeringsfarve3 2 3 2 4 4" xfId="1812"/>
    <cellStyle name="20 % - Markeringsfarve3 2 3 2 4 4 2" xfId="12172"/>
    <cellStyle name="20 % - Markeringsfarve3 2 3 2 4 5" xfId="1813"/>
    <cellStyle name="20 % - Markeringsfarve3 2 3 2 4 5 2" xfId="12173"/>
    <cellStyle name="20 % - Markeringsfarve3 2 3 2 4 6" xfId="1814"/>
    <cellStyle name="20 % - Markeringsfarve3 2 3 2 4 6 2" xfId="12174"/>
    <cellStyle name="20 % - Markeringsfarve3 2 3 2 4 7" xfId="12169"/>
    <cellStyle name="20 % - Markeringsfarve3 2 3 2 5" xfId="1815"/>
    <cellStyle name="20 % - Markeringsfarve3 2 3 2 5 2" xfId="1816"/>
    <cellStyle name="20 % - Markeringsfarve3 2 3 2 5 2 2" xfId="12176"/>
    <cellStyle name="20 % - Markeringsfarve3 2 3 2 5 3" xfId="1817"/>
    <cellStyle name="20 % - Markeringsfarve3 2 3 2 5 3 2" xfId="12177"/>
    <cellStyle name="20 % - Markeringsfarve3 2 3 2 5 4" xfId="1818"/>
    <cellStyle name="20 % - Markeringsfarve3 2 3 2 5 4 2" xfId="12178"/>
    <cellStyle name="20 % - Markeringsfarve3 2 3 2 5 5" xfId="1819"/>
    <cellStyle name="20 % - Markeringsfarve3 2 3 2 5 5 2" xfId="12179"/>
    <cellStyle name="20 % - Markeringsfarve3 2 3 2 5 6" xfId="1820"/>
    <cellStyle name="20 % - Markeringsfarve3 2 3 2 5 6 2" xfId="12180"/>
    <cellStyle name="20 % - Markeringsfarve3 2 3 2 5 7" xfId="12175"/>
    <cellStyle name="20 % - Markeringsfarve3 2 3 2 6" xfId="1821"/>
    <cellStyle name="20 % - Markeringsfarve3 2 3 2 6 2" xfId="1822"/>
    <cellStyle name="20 % - Markeringsfarve3 2 3 2 6 2 2" xfId="12182"/>
    <cellStyle name="20 % - Markeringsfarve3 2 3 2 6 3" xfId="1823"/>
    <cellStyle name="20 % - Markeringsfarve3 2 3 2 6 3 2" xfId="12183"/>
    <cellStyle name="20 % - Markeringsfarve3 2 3 2 6 4" xfId="1824"/>
    <cellStyle name="20 % - Markeringsfarve3 2 3 2 6 4 2" xfId="12184"/>
    <cellStyle name="20 % - Markeringsfarve3 2 3 2 6 5" xfId="1825"/>
    <cellStyle name="20 % - Markeringsfarve3 2 3 2 6 5 2" xfId="12185"/>
    <cellStyle name="20 % - Markeringsfarve3 2 3 2 6 6" xfId="1826"/>
    <cellStyle name="20 % - Markeringsfarve3 2 3 2 6 6 2" xfId="12186"/>
    <cellStyle name="20 % - Markeringsfarve3 2 3 2 6 7" xfId="12181"/>
    <cellStyle name="20 % - Markeringsfarve3 2 3 2 7" xfId="1827"/>
    <cellStyle name="20 % - Markeringsfarve3 2 3 2 7 2" xfId="12187"/>
    <cellStyle name="20 % - Markeringsfarve3 2 3 2 8" xfId="1828"/>
    <cellStyle name="20 % - Markeringsfarve3 2 3 2 8 2" xfId="12188"/>
    <cellStyle name="20 % - Markeringsfarve3 2 3 2 9" xfId="1829"/>
    <cellStyle name="20 % - Markeringsfarve3 2 3 2 9 2" xfId="12189"/>
    <cellStyle name="20 % - Markeringsfarve3 2 3 3" xfId="1830"/>
    <cellStyle name="20 % - Markeringsfarve3 2 3 3 10" xfId="1831"/>
    <cellStyle name="20 % - Markeringsfarve3 2 3 3 10 2" xfId="12191"/>
    <cellStyle name="20 % - Markeringsfarve3 2 3 3 11" xfId="12190"/>
    <cellStyle name="20 % - Markeringsfarve3 2 3 3 2" xfId="1832"/>
    <cellStyle name="20 % - Markeringsfarve3 2 3 3 2 2" xfId="1833"/>
    <cellStyle name="20 % - Markeringsfarve3 2 3 3 2 2 2" xfId="12193"/>
    <cellStyle name="20 % - Markeringsfarve3 2 3 3 2 3" xfId="1834"/>
    <cellStyle name="20 % - Markeringsfarve3 2 3 3 2 3 2" xfId="12194"/>
    <cellStyle name="20 % - Markeringsfarve3 2 3 3 2 4" xfId="1835"/>
    <cellStyle name="20 % - Markeringsfarve3 2 3 3 2 4 2" xfId="12195"/>
    <cellStyle name="20 % - Markeringsfarve3 2 3 3 2 5" xfId="1836"/>
    <cellStyle name="20 % - Markeringsfarve3 2 3 3 2 5 2" xfId="12196"/>
    <cellStyle name="20 % - Markeringsfarve3 2 3 3 2 6" xfId="1837"/>
    <cellStyle name="20 % - Markeringsfarve3 2 3 3 2 6 2" xfId="12197"/>
    <cellStyle name="20 % - Markeringsfarve3 2 3 3 2 7" xfId="12192"/>
    <cellStyle name="20 % - Markeringsfarve3 2 3 3 3" xfId="1838"/>
    <cellStyle name="20 % - Markeringsfarve3 2 3 3 3 2" xfId="1839"/>
    <cellStyle name="20 % - Markeringsfarve3 2 3 3 3 2 2" xfId="12199"/>
    <cellStyle name="20 % - Markeringsfarve3 2 3 3 3 3" xfId="1840"/>
    <cellStyle name="20 % - Markeringsfarve3 2 3 3 3 3 2" xfId="12200"/>
    <cellStyle name="20 % - Markeringsfarve3 2 3 3 3 4" xfId="1841"/>
    <cellStyle name="20 % - Markeringsfarve3 2 3 3 3 4 2" xfId="12201"/>
    <cellStyle name="20 % - Markeringsfarve3 2 3 3 3 5" xfId="1842"/>
    <cellStyle name="20 % - Markeringsfarve3 2 3 3 3 5 2" xfId="12202"/>
    <cellStyle name="20 % - Markeringsfarve3 2 3 3 3 6" xfId="1843"/>
    <cellStyle name="20 % - Markeringsfarve3 2 3 3 3 6 2" xfId="12203"/>
    <cellStyle name="20 % - Markeringsfarve3 2 3 3 3 7" xfId="12198"/>
    <cellStyle name="20 % - Markeringsfarve3 2 3 3 4" xfId="1844"/>
    <cellStyle name="20 % - Markeringsfarve3 2 3 3 4 2" xfId="1845"/>
    <cellStyle name="20 % - Markeringsfarve3 2 3 3 4 2 2" xfId="12205"/>
    <cellStyle name="20 % - Markeringsfarve3 2 3 3 4 3" xfId="1846"/>
    <cellStyle name="20 % - Markeringsfarve3 2 3 3 4 3 2" xfId="12206"/>
    <cellStyle name="20 % - Markeringsfarve3 2 3 3 4 4" xfId="1847"/>
    <cellStyle name="20 % - Markeringsfarve3 2 3 3 4 4 2" xfId="12207"/>
    <cellStyle name="20 % - Markeringsfarve3 2 3 3 4 5" xfId="1848"/>
    <cellStyle name="20 % - Markeringsfarve3 2 3 3 4 5 2" xfId="12208"/>
    <cellStyle name="20 % - Markeringsfarve3 2 3 3 4 6" xfId="1849"/>
    <cellStyle name="20 % - Markeringsfarve3 2 3 3 4 6 2" xfId="12209"/>
    <cellStyle name="20 % - Markeringsfarve3 2 3 3 4 7" xfId="12204"/>
    <cellStyle name="20 % - Markeringsfarve3 2 3 3 5" xfId="1850"/>
    <cellStyle name="20 % - Markeringsfarve3 2 3 3 5 2" xfId="1851"/>
    <cellStyle name="20 % - Markeringsfarve3 2 3 3 5 2 2" xfId="12211"/>
    <cellStyle name="20 % - Markeringsfarve3 2 3 3 5 3" xfId="1852"/>
    <cellStyle name="20 % - Markeringsfarve3 2 3 3 5 3 2" xfId="12212"/>
    <cellStyle name="20 % - Markeringsfarve3 2 3 3 5 4" xfId="1853"/>
    <cellStyle name="20 % - Markeringsfarve3 2 3 3 5 4 2" xfId="12213"/>
    <cellStyle name="20 % - Markeringsfarve3 2 3 3 5 5" xfId="1854"/>
    <cellStyle name="20 % - Markeringsfarve3 2 3 3 5 5 2" xfId="12214"/>
    <cellStyle name="20 % - Markeringsfarve3 2 3 3 5 6" xfId="1855"/>
    <cellStyle name="20 % - Markeringsfarve3 2 3 3 5 6 2" xfId="12215"/>
    <cellStyle name="20 % - Markeringsfarve3 2 3 3 5 7" xfId="12210"/>
    <cellStyle name="20 % - Markeringsfarve3 2 3 3 6" xfId="1856"/>
    <cellStyle name="20 % - Markeringsfarve3 2 3 3 6 2" xfId="12216"/>
    <cellStyle name="20 % - Markeringsfarve3 2 3 3 7" xfId="1857"/>
    <cellStyle name="20 % - Markeringsfarve3 2 3 3 7 2" xfId="12217"/>
    <cellStyle name="20 % - Markeringsfarve3 2 3 3 8" xfId="1858"/>
    <cellStyle name="20 % - Markeringsfarve3 2 3 3 8 2" xfId="12218"/>
    <cellStyle name="20 % - Markeringsfarve3 2 3 3 9" xfId="1859"/>
    <cellStyle name="20 % - Markeringsfarve3 2 3 3 9 2" xfId="12219"/>
    <cellStyle name="20 % - Markeringsfarve3 2 3 4" xfId="1860"/>
    <cellStyle name="20 % - Markeringsfarve3 2 3 4 2" xfId="1861"/>
    <cellStyle name="20 % - Markeringsfarve3 2 3 4 2 2" xfId="12221"/>
    <cellStyle name="20 % - Markeringsfarve3 2 3 4 3" xfId="1862"/>
    <cellStyle name="20 % - Markeringsfarve3 2 3 4 3 2" xfId="12222"/>
    <cellStyle name="20 % - Markeringsfarve3 2 3 4 4" xfId="1863"/>
    <cellStyle name="20 % - Markeringsfarve3 2 3 4 4 2" xfId="12223"/>
    <cellStyle name="20 % - Markeringsfarve3 2 3 4 5" xfId="1864"/>
    <cellStyle name="20 % - Markeringsfarve3 2 3 4 5 2" xfId="12224"/>
    <cellStyle name="20 % - Markeringsfarve3 2 3 4 6" xfId="1865"/>
    <cellStyle name="20 % - Markeringsfarve3 2 3 4 6 2" xfId="12225"/>
    <cellStyle name="20 % - Markeringsfarve3 2 3 4 7" xfId="12220"/>
    <cellStyle name="20 % - Markeringsfarve3 2 3 5" xfId="1866"/>
    <cellStyle name="20 % - Markeringsfarve3 2 3 5 2" xfId="1867"/>
    <cellStyle name="20 % - Markeringsfarve3 2 3 5 2 2" xfId="12227"/>
    <cellStyle name="20 % - Markeringsfarve3 2 3 5 3" xfId="1868"/>
    <cellStyle name="20 % - Markeringsfarve3 2 3 5 3 2" xfId="12228"/>
    <cellStyle name="20 % - Markeringsfarve3 2 3 5 4" xfId="1869"/>
    <cellStyle name="20 % - Markeringsfarve3 2 3 5 4 2" xfId="12229"/>
    <cellStyle name="20 % - Markeringsfarve3 2 3 5 5" xfId="1870"/>
    <cellStyle name="20 % - Markeringsfarve3 2 3 5 5 2" xfId="12230"/>
    <cellStyle name="20 % - Markeringsfarve3 2 3 5 6" xfId="1871"/>
    <cellStyle name="20 % - Markeringsfarve3 2 3 5 6 2" xfId="12231"/>
    <cellStyle name="20 % - Markeringsfarve3 2 3 5 7" xfId="12226"/>
    <cellStyle name="20 % - Markeringsfarve3 2 3 6" xfId="1872"/>
    <cellStyle name="20 % - Markeringsfarve3 2 3 6 2" xfId="1873"/>
    <cellStyle name="20 % - Markeringsfarve3 2 3 6 2 2" xfId="12233"/>
    <cellStyle name="20 % - Markeringsfarve3 2 3 6 3" xfId="1874"/>
    <cellStyle name="20 % - Markeringsfarve3 2 3 6 3 2" xfId="12234"/>
    <cellStyle name="20 % - Markeringsfarve3 2 3 6 4" xfId="1875"/>
    <cellStyle name="20 % - Markeringsfarve3 2 3 6 4 2" xfId="12235"/>
    <cellStyle name="20 % - Markeringsfarve3 2 3 6 5" xfId="1876"/>
    <cellStyle name="20 % - Markeringsfarve3 2 3 6 5 2" xfId="12236"/>
    <cellStyle name="20 % - Markeringsfarve3 2 3 6 6" xfId="1877"/>
    <cellStyle name="20 % - Markeringsfarve3 2 3 6 6 2" xfId="12237"/>
    <cellStyle name="20 % - Markeringsfarve3 2 3 6 7" xfId="12232"/>
    <cellStyle name="20 % - Markeringsfarve3 2 3 7" xfId="1878"/>
    <cellStyle name="20 % - Markeringsfarve3 2 3 7 2" xfId="1879"/>
    <cellStyle name="20 % - Markeringsfarve3 2 3 7 2 2" xfId="12239"/>
    <cellStyle name="20 % - Markeringsfarve3 2 3 7 3" xfId="1880"/>
    <cellStyle name="20 % - Markeringsfarve3 2 3 7 3 2" xfId="12240"/>
    <cellStyle name="20 % - Markeringsfarve3 2 3 7 4" xfId="1881"/>
    <cellStyle name="20 % - Markeringsfarve3 2 3 7 4 2" xfId="12241"/>
    <cellStyle name="20 % - Markeringsfarve3 2 3 7 5" xfId="1882"/>
    <cellStyle name="20 % - Markeringsfarve3 2 3 7 5 2" xfId="12242"/>
    <cellStyle name="20 % - Markeringsfarve3 2 3 7 6" xfId="1883"/>
    <cellStyle name="20 % - Markeringsfarve3 2 3 7 6 2" xfId="12243"/>
    <cellStyle name="20 % - Markeringsfarve3 2 3 7 7" xfId="12238"/>
    <cellStyle name="20 % - Markeringsfarve3 2 3 8" xfId="1884"/>
    <cellStyle name="20 % - Markeringsfarve3 2 3 8 2" xfId="12244"/>
    <cellStyle name="20 % - Markeringsfarve3 2 3 9" xfId="1885"/>
    <cellStyle name="20 % - Markeringsfarve3 2 3 9 2" xfId="12245"/>
    <cellStyle name="20 % - Markeringsfarve3 2 4" xfId="1886"/>
    <cellStyle name="20 % - Markeringsfarve3 2 4 10" xfId="1887"/>
    <cellStyle name="20 % - Markeringsfarve3 2 4 10 2" xfId="12247"/>
    <cellStyle name="20 % - Markeringsfarve3 2 4 11" xfId="1888"/>
    <cellStyle name="20 % - Markeringsfarve3 2 4 11 2" xfId="12248"/>
    <cellStyle name="20 % - Markeringsfarve3 2 4 12" xfId="12246"/>
    <cellStyle name="20 % - Markeringsfarve3 2 4 2" xfId="1889"/>
    <cellStyle name="20 % - Markeringsfarve3 2 4 2 10" xfId="1890"/>
    <cellStyle name="20 % - Markeringsfarve3 2 4 2 10 2" xfId="12250"/>
    <cellStyle name="20 % - Markeringsfarve3 2 4 2 11" xfId="12249"/>
    <cellStyle name="20 % - Markeringsfarve3 2 4 2 2" xfId="1891"/>
    <cellStyle name="20 % - Markeringsfarve3 2 4 2 2 10" xfId="12251"/>
    <cellStyle name="20 % - Markeringsfarve3 2 4 2 2 2" xfId="1892"/>
    <cellStyle name="20 % - Markeringsfarve3 2 4 2 2 2 2" xfId="1893"/>
    <cellStyle name="20 % - Markeringsfarve3 2 4 2 2 2 2 2" xfId="12253"/>
    <cellStyle name="20 % - Markeringsfarve3 2 4 2 2 2 3" xfId="1894"/>
    <cellStyle name="20 % - Markeringsfarve3 2 4 2 2 2 3 2" xfId="12254"/>
    <cellStyle name="20 % - Markeringsfarve3 2 4 2 2 2 4" xfId="1895"/>
    <cellStyle name="20 % - Markeringsfarve3 2 4 2 2 2 4 2" xfId="12255"/>
    <cellStyle name="20 % - Markeringsfarve3 2 4 2 2 2 5" xfId="1896"/>
    <cellStyle name="20 % - Markeringsfarve3 2 4 2 2 2 5 2" xfId="12256"/>
    <cellStyle name="20 % - Markeringsfarve3 2 4 2 2 2 6" xfId="1897"/>
    <cellStyle name="20 % - Markeringsfarve3 2 4 2 2 2 6 2" xfId="12257"/>
    <cellStyle name="20 % - Markeringsfarve3 2 4 2 2 2 7" xfId="12252"/>
    <cellStyle name="20 % - Markeringsfarve3 2 4 2 2 3" xfId="1898"/>
    <cellStyle name="20 % - Markeringsfarve3 2 4 2 2 3 2" xfId="1899"/>
    <cellStyle name="20 % - Markeringsfarve3 2 4 2 2 3 2 2" xfId="12259"/>
    <cellStyle name="20 % - Markeringsfarve3 2 4 2 2 3 3" xfId="1900"/>
    <cellStyle name="20 % - Markeringsfarve3 2 4 2 2 3 3 2" xfId="12260"/>
    <cellStyle name="20 % - Markeringsfarve3 2 4 2 2 3 4" xfId="1901"/>
    <cellStyle name="20 % - Markeringsfarve3 2 4 2 2 3 4 2" xfId="12261"/>
    <cellStyle name="20 % - Markeringsfarve3 2 4 2 2 3 5" xfId="1902"/>
    <cellStyle name="20 % - Markeringsfarve3 2 4 2 2 3 5 2" xfId="12262"/>
    <cellStyle name="20 % - Markeringsfarve3 2 4 2 2 3 6" xfId="1903"/>
    <cellStyle name="20 % - Markeringsfarve3 2 4 2 2 3 6 2" xfId="12263"/>
    <cellStyle name="20 % - Markeringsfarve3 2 4 2 2 3 7" xfId="12258"/>
    <cellStyle name="20 % - Markeringsfarve3 2 4 2 2 4" xfId="1904"/>
    <cellStyle name="20 % - Markeringsfarve3 2 4 2 2 4 2" xfId="1905"/>
    <cellStyle name="20 % - Markeringsfarve3 2 4 2 2 4 2 2" xfId="12265"/>
    <cellStyle name="20 % - Markeringsfarve3 2 4 2 2 4 3" xfId="1906"/>
    <cellStyle name="20 % - Markeringsfarve3 2 4 2 2 4 3 2" xfId="12266"/>
    <cellStyle name="20 % - Markeringsfarve3 2 4 2 2 4 4" xfId="1907"/>
    <cellStyle name="20 % - Markeringsfarve3 2 4 2 2 4 4 2" xfId="12267"/>
    <cellStyle name="20 % - Markeringsfarve3 2 4 2 2 4 5" xfId="1908"/>
    <cellStyle name="20 % - Markeringsfarve3 2 4 2 2 4 5 2" xfId="12268"/>
    <cellStyle name="20 % - Markeringsfarve3 2 4 2 2 4 6" xfId="1909"/>
    <cellStyle name="20 % - Markeringsfarve3 2 4 2 2 4 6 2" xfId="12269"/>
    <cellStyle name="20 % - Markeringsfarve3 2 4 2 2 4 7" xfId="12264"/>
    <cellStyle name="20 % - Markeringsfarve3 2 4 2 2 5" xfId="1910"/>
    <cellStyle name="20 % - Markeringsfarve3 2 4 2 2 5 2" xfId="12270"/>
    <cellStyle name="20 % - Markeringsfarve3 2 4 2 2 6" xfId="1911"/>
    <cellStyle name="20 % - Markeringsfarve3 2 4 2 2 6 2" xfId="12271"/>
    <cellStyle name="20 % - Markeringsfarve3 2 4 2 2 7" xfId="1912"/>
    <cellStyle name="20 % - Markeringsfarve3 2 4 2 2 7 2" xfId="12272"/>
    <cellStyle name="20 % - Markeringsfarve3 2 4 2 2 8" xfId="1913"/>
    <cellStyle name="20 % - Markeringsfarve3 2 4 2 2 8 2" xfId="12273"/>
    <cellStyle name="20 % - Markeringsfarve3 2 4 2 2 9" xfId="1914"/>
    <cellStyle name="20 % - Markeringsfarve3 2 4 2 2 9 2" xfId="12274"/>
    <cellStyle name="20 % - Markeringsfarve3 2 4 2 3" xfId="1915"/>
    <cellStyle name="20 % - Markeringsfarve3 2 4 2 3 2" xfId="1916"/>
    <cellStyle name="20 % - Markeringsfarve3 2 4 2 3 2 2" xfId="12276"/>
    <cellStyle name="20 % - Markeringsfarve3 2 4 2 3 3" xfId="1917"/>
    <cellStyle name="20 % - Markeringsfarve3 2 4 2 3 3 2" xfId="12277"/>
    <cellStyle name="20 % - Markeringsfarve3 2 4 2 3 4" xfId="1918"/>
    <cellStyle name="20 % - Markeringsfarve3 2 4 2 3 4 2" xfId="12278"/>
    <cellStyle name="20 % - Markeringsfarve3 2 4 2 3 5" xfId="1919"/>
    <cellStyle name="20 % - Markeringsfarve3 2 4 2 3 5 2" xfId="12279"/>
    <cellStyle name="20 % - Markeringsfarve3 2 4 2 3 6" xfId="1920"/>
    <cellStyle name="20 % - Markeringsfarve3 2 4 2 3 6 2" xfId="12280"/>
    <cellStyle name="20 % - Markeringsfarve3 2 4 2 3 7" xfId="12275"/>
    <cellStyle name="20 % - Markeringsfarve3 2 4 2 4" xfId="1921"/>
    <cellStyle name="20 % - Markeringsfarve3 2 4 2 4 2" xfId="1922"/>
    <cellStyle name="20 % - Markeringsfarve3 2 4 2 4 2 2" xfId="12282"/>
    <cellStyle name="20 % - Markeringsfarve3 2 4 2 4 3" xfId="1923"/>
    <cellStyle name="20 % - Markeringsfarve3 2 4 2 4 3 2" xfId="12283"/>
    <cellStyle name="20 % - Markeringsfarve3 2 4 2 4 4" xfId="1924"/>
    <cellStyle name="20 % - Markeringsfarve3 2 4 2 4 4 2" xfId="12284"/>
    <cellStyle name="20 % - Markeringsfarve3 2 4 2 4 5" xfId="1925"/>
    <cellStyle name="20 % - Markeringsfarve3 2 4 2 4 5 2" xfId="12285"/>
    <cellStyle name="20 % - Markeringsfarve3 2 4 2 4 6" xfId="1926"/>
    <cellStyle name="20 % - Markeringsfarve3 2 4 2 4 6 2" xfId="12286"/>
    <cellStyle name="20 % - Markeringsfarve3 2 4 2 4 7" xfId="12281"/>
    <cellStyle name="20 % - Markeringsfarve3 2 4 2 5" xfId="1927"/>
    <cellStyle name="20 % - Markeringsfarve3 2 4 2 5 2" xfId="1928"/>
    <cellStyle name="20 % - Markeringsfarve3 2 4 2 5 2 2" xfId="12288"/>
    <cellStyle name="20 % - Markeringsfarve3 2 4 2 5 3" xfId="1929"/>
    <cellStyle name="20 % - Markeringsfarve3 2 4 2 5 3 2" xfId="12289"/>
    <cellStyle name="20 % - Markeringsfarve3 2 4 2 5 4" xfId="1930"/>
    <cellStyle name="20 % - Markeringsfarve3 2 4 2 5 4 2" xfId="12290"/>
    <cellStyle name="20 % - Markeringsfarve3 2 4 2 5 5" xfId="1931"/>
    <cellStyle name="20 % - Markeringsfarve3 2 4 2 5 5 2" xfId="12291"/>
    <cellStyle name="20 % - Markeringsfarve3 2 4 2 5 6" xfId="1932"/>
    <cellStyle name="20 % - Markeringsfarve3 2 4 2 5 6 2" xfId="12292"/>
    <cellStyle name="20 % - Markeringsfarve3 2 4 2 5 7" xfId="12287"/>
    <cellStyle name="20 % - Markeringsfarve3 2 4 2 6" xfId="1933"/>
    <cellStyle name="20 % - Markeringsfarve3 2 4 2 6 2" xfId="12293"/>
    <cellStyle name="20 % - Markeringsfarve3 2 4 2 7" xfId="1934"/>
    <cellStyle name="20 % - Markeringsfarve3 2 4 2 7 2" xfId="12294"/>
    <cellStyle name="20 % - Markeringsfarve3 2 4 2 8" xfId="1935"/>
    <cellStyle name="20 % - Markeringsfarve3 2 4 2 8 2" xfId="12295"/>
    <cellStyle name="20 % - Markeringsfarve3 2 4 2 9" xfId="1936"/>
    <cellStyle name="20 % - Markeringsfarve3 2 4 2 9 2" xfId="12296"/>
    <cellStyle name="20 % - Markeringsfarve3 2 4 3" xfId="1937"/>
    <cellStyle name="20 % - Markeringsfarve3 2 4 3 10" xfId="12297"/>
    <cellStyle name="20 % - Markeringsfarve3 2 4 3 2" xfId="1938"/>
    <cellStyle name="20 % - Markeringsfarve3 2 4 3 2 2" xfId="1939"/>
    <cellStyle name="20 % - Markeringsfarve3 2 4 3 2 2 2" xfId="12299"/>
    <cellStyle name="20 % - Markeringsfarve3 2 4 3 2 3" xfId="1940"/>
    <cellStyle name="20 % - Markeringsfarve3 2 4 3 2 3 2" xfId="12300"/>
    <cellStyle name="20 % - Markeringsfarve3 2 4 3 2 4" xfId="1941"/>
    <cellStyle name="20 % - Markeringsfarve3 2 4 3 2 4 2" xfId="12301"/>
    <cellStyle name="20 % - Markeringsfarve3 2 4 3 2 5" xfId="1942"/>
    <cellStyle name="20 % - Markeringsfarve3 2 4 3 2 5 2" xfId="12302"/>
    <cellStyle name="20 % - Markeringsfarve3 2 4 3 2 6" xfId="1943"/>
    <cellStyle name="20 % - Markeringsfarve3 2 4 3 2 6 2" xfId="12303"/>
    <cellStyle name="20 % - Markeringsfarve3 2 4 3 2 7" xfId="12298"/>
    <cellStyle name="20 % - Markeringsfarve3 2 4 3 3" xfId="1944"/>
    <cellStyle name="20 % - Markeringsfarve3 2 4 3 3 2" xfId="1945"/>
    <cellStyle name="20 % - Markeringsfarve3 2 4 3 3 2 2" xfId="12305"/>
    <cellStyle name="20 % - Markeringsfarve3 2 4 3 3 3" xfId="1946"/>
    <cellStyle name="20 % - Markeringsfarve3 2 4 3 3 3 2" xfId="12306"/>
    <cellStyle name="20 % - Markeringsfarve3 2 4 3 3 4" xfId="1947"/>
    <cellStyle name="20 % - Markeringsfarve3 2 4 3 3 4 2" xfId="12307"/>
    <cellStyle name="20 % - Markeringsfarve3 2 4 3 3 5" xfId="1948"/>
    <cellStyle name="20 % - Markeringsfarve3 2 4 3 3 5 2" xfId="12308"/>
    <cellStyle name="20 % - Markeringsfarve3 2 4 3 3 6" xfId="1949"/>
    <cellStyle name="20 % - Markeringsfarve3 2 4 3 3 6 2" xfId="12309"/>
    <cellStyle name="20 % - Markeringsfarve3 2 4 3 3 7" xfId="12304"/>
    <cellStyle name="20 % - Markeringsfarve3 2 4 3 4" xfId="1950"/>
    <cellStyle name="20 % - Markeringsfarve3 2 4 3 4 2" xfId="1951"/>
    <cellStyle name="20 % - Markeringsfarve3 2 4 3 4 2 2" xfId="12311"/>
    <cellStyle name="20 % - Markeringsfarve3 2 4 3 4 3" xfId="1952"/>
    <cellStyle name="20 % - Markeringsfarve3 2 4 3 4 3 2" xfId="12312"/>
    <cellStyle name="20 % - Markeringsfarve3 2 4 3 4 4" xfId="1953"/>
    <cellStyle name="20 % - Markeringsfarve3 2 4 3 4 4 2" xfId="12313"/>
    <cellStyle name="20 % - Markeringsfarve3 2 4 3 4 5" xfId="1954"/>
    <cellStyle name="20 % - Markeringsfarve3 2 4 3 4 5 2" xfId="12314"/>
    <cellStyle name="20 % - Markeringsfarve3 2 4 3 4 6" xfId="1955"/>
    <cellStyle name="20 % - Markeringsfarve3 2 4 3 4 6 2" xfId="12315"/>
    <cellStyle name="20 % - Markeringsfarve3 2 4 3 4 7" xfId="12310"/>
    <cellStyle name="20 % - Markeringsfarve3 2 4 3 5" xfId="1956"/>
    <cellStyle name="20 % - Markeringsfarve3 2 4 3 5 2" xfId="12316"/>
    <cellStyle name="20 % - Markeringsfarve3 2 4 3 6" xfId="1957"/>
    <cellStyle name="20 % - Markeringsfarve3 2 4 3 6 2" xfId="12317"/>
    <cellStyle name="20 % - Markeringsfarve3 2 4 3 7" xfId="1958"/>
    <cellStyle name="20 % - Markeringsfarve3 2 4 3 7 2" xfId="12318"/>
    <cellStyle name="20 % - Markeringsfarve3 2 4 3 8" xfId="1959"/>
    <cellStyle name="20 % - Markeringsfarve3 2 4 3 8 2" xfId="12319"/>
    <cellStyle name="20 % - Markeringsfarve3 2 4 3 9" xfId="1960"/>
    <cellStyle name="20 % - Markeringsfarve3 2 4 3 9 2" xfId="12320"/>
    <cellStyle name="20 % - Markeringsfarve3 2 4 4" xfId="1961"/>
    <cellStyle name="20 % - Markeringsfarve3 2 4 4 2" xfId="1962"/>
    <cellStyle name="20 % - Markeringsfarve3 2 4 4 2 2" xfId="12322"/>
    <cellStyle name="20 % - Markeringsfarve3 2 4 4 3" xfId="1963"/>
    <cellStyle name="20 % - Markeringsfarve3 2 4 4 3 2" xfId="12323"/>
    <cellStyle name="20 % - Markeringsfarve3 2 4 4 4" xfId="1964"/>
    <cellStyle name="20 % - Markeringsfarve3 2 4 4 4 2" xfId="12324"/>
    <cellStyle name="20 % - Markeringsfarve3 2 4 4 5" xfId="1965"/>
    <cellStyle name="20 % - Markeringsfarve3 2 4 4 5 2" xfId="12325"/>
    <cellStyle name="20 % - Markeringsfarve3 2 4 4 6" xfId="1966"/>
    <cellStyle name="20 % - Markeringsfarve3 2 4 4 6 2" xfId="12326"/>
    <cellStyle name="20 % - Markeringsfarve3 2 4 4 7" xfId="12321"/>
    <cellStyle name="20 % - Markeringsfarve3 2 4 5" xfId="1967"/>
    <cellStyle name="20 % - Markeringsfarve3 2 4 5 2" xfId="1968"/>
    <cellStyle name="20 % - Markeringsfarve3 2 4 5 2 2" xfId="12328"/>
    <cellStyle name="20 % - Markeringsfarve3 2 4 5 3" xfId="1969"/>
    <cellStyle name="20 % - Markeringsfarve3 2 4 5 3 2" xfId="12329"/>
    <cellStyle name="20 % - Markeringsfarve3 2 4 5 4" xfId="1970"/>
    <cellStyle name="20 % - Markeringsfarve3 2 4 5 4 2" xfId="12330"/>
    <cellStyle name="20 % - Markeringsfarve3 2 4 5 5" xfId="1971"/>
    <cellStyle name="20 % - Markeringsfarve3 2 4 5 5 2" xfId="12331"/>
    <cellStyle name="20 % - Markeringsfarve3 2 4 5 6" xfId="1972"/>
    <cellStyle name="20 % - Markeringsfarve3 2 4 5 6 2" xfId="12332"/>
    <cellStyle name="20 % - Markeringsfarve3 2 4 5 7" xfId="12327"/>
    <cellStyle name="20 % - Markeringsfarve3 2 4 6" xfId="1973"/>
    <cellStyle name="20 % - Markeringsfarve3 2 4 6 2" xfId="1974"/>
    <cellStyle name="20 % - Markeringsfarve3 2 4 6 2 2" xfId="12334"/>
    <cellStyle name="20 % - Markeringsfarve3 2 4 6 3" xfId="1975"/>
    <cellStyle name="20 % - Markeringsfarve3 2 4 6 3 2" xfId="12335"/>
    <cellStyle name="20 % - Markeringsfarve3 2 4 6 4" xfId="1976"/>
    <cellStyle name="20 % - Markeringsfarve3 2 4 6 4 2" xfId="12336"/>
    <cellStyle name="20 % - Markeringsfarve3 2 4 6 5" xfId="1977"/>
    <cellStyle name="20 % - Markeringsfarve3 2 4 6 5 2" xfId="12337"/>
    <cellStyle name="20 % - Markeringsfarve3 2 4 6 6" xfId="1978"/>
    <cellStyle name="20 % - Markeringsfarve3 2 4 6 6 2" xfId="12338"/>
    <cellStyle name="20 % - Markeringsfarve3 2 4 6 7" xfId="12333"/>
    <cellStyle name="20 % - Markeringsfarve3 2 4 7" xfId="1979"/>
    <cellStyle name="20 % - Markeringsfarve3 2 4 7 2" xfId="12339"/>
    <cellStyle name="20 % - Markeringsfarve3 2 4 8" xfId="1980"/>
    <cellStyle name="20 % - Markeringsfarve3 2 4 8 2" xfId="12340"/>
    <cellStyle name="20 % - Markeringsfarve3 2 4 9" xfId="1981"/>
    <cellStyle name="20 % - Markeringsfarve3 2 4 9 2" xfId="12341"/>
    <cellStyle name="20 % - Markeringsfarve3 2 5" xfId="1982"/>
    <cellStyle name="20 % - Markeringsfarve3 2 5 10" xfId="1983"/>
    <cellStyle name="20 % - Markeringsfarve3 2 5 10 2" xfId="12343"/>
    <cellStyle name="20 % - Markeringsfarve3 2 5 11" xfId="12342"/>
    <cellStyle name="20 % - Markeringsfarve3 2 5 2" xfId="1984"/>
    <cellStyle name="20 % - Markeringsfarve3 2 5 2 10" xfId="12344"/>
    <cellStyle name="20 % - Markeringsfarve3 2 5 2 2" xfId="1985"/>
    <cellStyle name="20 % - Markeringsfarve3 2 5 2 2 2" xfId="1986"/>
    <cellStyle name="20 % - Markeringsfarve3 2 5 2 2 2 2" xfId="12346"/>
    <cellStyle name="20 % - Markeringsfarve3 2 5 2 2 3" xfId="1987"/>
    <cellStyle name="20 % - Markeringsfarve3 2 5 2 2 3 2" xfId="12347"/>
    <cellStyle name="20 % - Markeringsfarve3 2 5 2 2 4" xfId="1988"/>
    <cellStyle name="20 % - Markeringsfarve3 2 5 2 2 4 2" xfId="12348"/>
    <cellStyle name="20 % - Markeringsfarve3 2 5 2 2 5" xfId="1989"/>
    <cellStyle name="20 % - Markeringsfarve3 2 5 2 2 5 2" xfId="12349"/>
    <cellStyle name="20 % - Markeringsfarve3 2 5 2 2 6" xfId="1990"/>
    <cellStyle name="20 % - Markeringsfarve3 2 5 2 2 6 2" xfId="12350"/>
    <cellStyle name="20 % - Markeringsfarve3 2 5 2 2 7" xfId="12345"/>
    <cellStyle name="20 % - Markeringsfarve3 2 5 2 3" xfId="1991"/>
    <cellStyle name="20 % - Markeringsfarve3 2 5 2 3 2" xfId="1992"/>
    <cellStyle name="20 % - Markeringsfarve3 2 5 2 3 2 2" xfId="12352"/>
    <cellStyle name="20 % - Markeringsfarve3 2 5 2 3 3" xfId="1993"/>
    <cellStyle name="20 % - Markeringsfarve3 2 5 2 3 3 2" xfId="12353"/>
    <cellStyle name="20 % - Markeringsfarve3 2 5 2 3 4" xfId="1994"/>
    <cellStyle name="20 % - Markeringsfarve3 2 5 2 3 4 2" xfId="12354"/>
    <cellStyle name="20 % - Markeringsfarve3 2 5 2 3 5" xfId="1995"/>
    <cellStyle name="20 % - Markeringsfarve3 2 5 2 3 5 2" xfId="12355"/>
    <cellStyle name="20 % - Markeringsfarve3 2 5 2 3 6" xfId="1996"/>
    <cellStyle name="20 % - Markeringsfarve3 2 5 2 3 6 2" xfId="12356"/>
    <cellStyle name="20 % - Markeringsfarve3 2 5 2 3 7" xfId="12351"/>
    <cellStyle name="20 % - Markeringsfarve3 2 5 2 4" xfId="1997"/>
    <cellStyle name="20 % - Markeringsfarve3 2 5 2 4 2" xfId="1998"/>
    <cellStyle name="20 % - Markeringsfarve3 2 5 2 4 2 2" xfId="12358"/>
    <cellStyle name="20 % - Markeringsfarve3 2 5 2 4 3" xfId="1999"/>
    <cellStyle name="20 % - Markeringsfarve3 2 5 2 4 3 2" xfId="12359"/>
    <cellStyle name="20 % - Markeringsfarve3 2 5 2 4 4" xfId="2000"/>
    <cellStyle name="20 % - Markeringsfarve3 2 5 2 4 4 2" xfId="12360"/>
    <cellStyle name="20 % - Markeringsfarve3 2 5 2 4 5" xfId="2001"/>
    <cellStyle name="20 % - Markeringsfarve3 2 5 2 4 5 2" xfId="12361"/>
    <cellStyle name="20 % - Markeringsfarve3 2 5 2 4 6" xfId="2002"/>
    <cellStyle name="20 % - Markeringsfarve3 2 5 2 4 6 2" xfId="12362"/>
    <cellStyle name="20 % - Markeringsfarve3 2 5 2 4 7" xfId="12357"/>
    <cellStyle name="20 % - Markeringsfarve3 2 5 2 5" xfId="2003"/>
    <cellStyle name="20 % - Markeringsfarve3 2 5 2 5 2" xfId="12363"/>
    <cellStyle name="20 % - Markeringsfarve3 2 5 2 6" xfId="2004"/>
    <cellStyle name="20 % - Markeringsfarve3 2 5 2 6 2" xfId="12364"/>
    <cellStyle name="20 % - Markeringsfarve3 2 5 2 7" xfId="2005"/>
    <cellStyle name="20 % - Markeringsfarve3 2 5 2 7 2" xfId="12365"/>
    <cellStyle name="20 % - Markeringsfarve3 2 5 2 8" xfId="2006"/>
    <cellStyle name="20 % - Markeringsfarve3 2 5 2 8 2" xfId="12366"/>
    <cellStyle name="20 % - Markeringsfarve3 2 5 2 9" xfId="2007"/>
    <cellStyle name="20 % - Markeringsfarve3 2 5 2 9 2" xfId="12367"/>
    <cellStyle name="20 % - Markeringsfarve3 2 5 3" xfId="2008"/>
    <cellStyle name="20 % - Markeringsfarve3 2 5 3 2" xfId="2009"/>
    <cellStyle name="20 % - Markeringsfarve3 2 5 3 2 2" xfId="12369"/>
    <cellStyle name="20 % - Markeringsfarve3 2 5 3 3" xfId="2010"/>
    <cellStyle name="20 % - Markeringsfarve3 2 5 3 3 2" xfId="12370"/>
    <cellStyle name="20 % - Markeringsfarve3 2 5 3 4" xfId="2011"/>
    <cellStyle name="20 % - Markeringsfarve3 2 5 3 4 2" xfId="12371"/>
    <cellStyle name="20 % - Markeringsfarve3 2 5 3 5" xfId="2012"/>
    <cellStyle name="20 % - Markeringsfarve3 2 5 3 5 2" xfId="12372"/>
    <cellStyle name="20 % - Markeringsfarve3 2 5 3 6" xfId="2013"/>
    <cellStyle name="20 % - Markeringsfarve3 2 5 3 6 2" xfId="12373"/>
    <cellStyle name="20 % - Markeringsfarve3 2 5 3 7" xfId="12368"/>
    <cellStyle name="20 % - Markeringsfarve3 2 5 4" xfId="2014"/>
    <cellStyle name="20 % - Markeringsfarve3 2 5 4 2" xfId="2015"/>
    <cellStyle name="20 % - Markeringsfarve3 2 5 4 2 2" xfId="12375"/>
    <cellStyle name="20 % - Markeringsfarve3 2 5 4 3" xfId="2016"/>
    <cellStyle name="20 % - Markeringsfarve3 2 5 4 3 2" xfId="12376"/>
    <cellStyle name="20 % - Markeringsfarve3 2 5 4 4" xfId="2017"/>
    <cellStyle name="20 % - Markeringsfarve3 2 5 4 4 2" xfId="12377"/>
    <cellStyle name="20 % - Markeringsfarve3 2 5 4 5" xfId="2018"/>
    <cellStyle name="20 % - Markeringsfarve3 2 5 4 5 2" xfId="12378"/>
    <cellStyle name="20 % - Markeringsfarve3 2 5 4 6" xfId="2019"/>
    <cellStyle name="20 % - Markeringsfarve3 2 5 4 6 2" xfId="12379"/>
    <cellStyle name="20 % - Markeringsfarve3 2 5 4 7" xfId="12374"/>
    <cellStyle name="20 % - Markeringsfarve3 2 5 5" xfId="2020"/>
    <cellStyle name="20 % - Markeringsfarve3 2 5 5 2" xfId="2021"/>
    <cellStyle name="20 % - Markeringsfarve3 2 5 5 2 2" xfId="12381"/>
    <cellStyle name="20 % - Markeringsfarve3 2 5 5 3" xfId="2022"/>
    <cellStyle name="20 % - Markeringsfarve3 2 5 5 3 2" xfId="12382"/>
    <cellStyle name="20 % - Markeringsfarve3 2 5 5 4" xfId="2023"/>
    <cellStyle name="20 % - Markeringsfarve3 2 5 5 4 2" xfId="12383"/>
    <cellStyle name="20 % - Markeringsfarve3 2 5 5 5" xfId="2024"/>
    <cellStyle name="20 % - Markeringsfarve3 2 5 5 5 2" xfId="12384"/>
    <cellStyle name="20 % - Markeringsfarve3 2 5 5 6" xfId="2025"/>
    <cellStyle name="20 % - Markeringsfarve3 2 5 5 6 2" xfId="12385"/>
    <cellStyle name="20 % - Markeringsfarve3 2 5 5 7" xfId="12380"/>
    <cellStyle name="20 % - Markeringsfarve3 2 5 6" xfId="2026"/>
    <cellStyle name="20 % - Markeringsfarve3 2 5 6 2" xfId="12386"/>
    <cellStyle name="20 % - Markeringsfarve3 2 5 7" xfId="2027"/>
    <cellStyle name="20 % - Markeringsfarve3 2 5 7 2" xfId="12387"/>
    <cellStyle name="20 % - Markeringsfarve3 2 5 8" xfId="2028"/>
    <cellStyle name="20 % - Markeringsfarve3 2 5 8 2" xfId="12388"/>
    <cellStyle name="20 % - Markeringsfarve3 2 5 9" xfId="2029"/>
    <cellStyle name="20 % - Markeringsfarve3 2 5 9 2" xfId="12389"/>
    <cellStyle name="20 % - Markeringsfarve3 2 6" xfId="2030"/>
    <cellStyle name="20 % - Markeringsfarve3 2 6 10" xfId="12390"/>
    <cellStyle name="20 % - Markeringsfarve3 2 6 2" xfId="2031"/>
    <cellStyle name="20 % - Markeringsfarve3 2 6 2 2" xfId="2032"/>
    <cellStyle name="20 % - Markeringsfarve3 2 6 2 2 2" xfId="12392"/>
    <cellStyle name="20 % - Markeringsfarve3 2 6 2 3" xfId="2033"/>
    <cellStyle name="20 % - Markeringsfarve3 2 6 2 3 2" xfId="12393"/>
    <cellStyle name="20 % - Markeringsfarve3 2 6 2 4" xfId="2034"/>
    <cellStyle name="20 % - Markeringsfarve3 2 6 2 4 2" xfId="12394"/>
    <cellStyle name="20 % - Markeringsfarve3 2 6 2 5" xfId="2035"/>
    <cellStyle name="20 % - Markeringsfarve3 2 6 2 5 2" xfId="12395"/>
    <cellStyle name="20 % - Markeringsfarve3 2 6 2 6" xfId="2036"/>
    <cellStyle name="20 % - Markeringsfarve3 2 6 2 6 2" xfId="12396"/>
    <cellStyle name="20 % - Markeringsfarve3 2 6 2 7" xfId="12391"/>
    <cellStyle name="20 % - Markeringsfarve3 2 6 3" xfId="2037"/>
    <cellStyle name="20 % - Markeringsfarve3 2 6 3 2" xfId="2038"/>
    <cellStyle name="20 % - Markeringsfarve3 2 6 3 2 2" xfId="12398"/>
    <cellStyle name="20 % - Markeringsfarve3 2 6 3 3" xfId="2039"/>
    <cellStyle name="20 % - Markeringsfarve3 2 6 3 3 2" xfId="12399"/>
    <cellStyle name="20 % - Markeringsfarve3 2 6 3 4" xfId="2040"/>
    <cellStyle name="20 % - Markeringsfarve3 2 6 3 4 2" xfId="12400"/>
    <cellStyle name="20 % - Markeringsfarve3 2 6 3 5" xfId="2041"/>
    <cellStyle name="20 % - Markeringsfarve3 2 6 3 5 2" xfId="12401"/>
    <cellStyle name="20 % - Markeringsfarve3 2 6 3 6" xfId="2042"/>
    <cellStyle name="20 % - Markeringsfarve3 2 6 3 6 2" xfId="12402"/>
    <cellStyle name="20 % - Markeringsfarve3 2 6 3 7" xfId="12397"/>
    <cellStyle name="20 % - Markeringsfarve3 2 6 4" xfId="2043"/>
    <cellStyle name="20 % - Markeringsfarve3 2 6 4 2" xfId="2044"/>
    <cellStyle name="20 % - Markeringsfarve3 2 6 4 2 2" xfId="12404"/>
    <cellStyle name="20 % - Markeringsfarve3 2 6 4 3" xfId="2045"/>
    <cellStyle name="20 % - Markeringsfarve3 2 6 4 3 2" xfId="12405"/>
    <cellStyle name="20 % - Markeringsfarve3 2 6 4 4" xfId="2046"/>
    <cellStyle name="20 % - Markeringsfarve3 2 6 4 4 2" xfId="12406"/>
    <cellStyle name="20 % - Markeringsfarve3 2 6 4 5" xfId="2047"/>
    <cellStyle name="20 % - Markeringsfarve3 2 6 4 5 2" xfId="12407"/>
    <cellStyle name="20 % - Markeringsfarve3 2 6 4 6" xfId="2048"/>
    <cellStyle name="20 % - Markeringsfarve3 2 6 4 6 2" xfId="12408"/>
    <cellStyle name="20 % - Markeringsfarve3 2 6 4 7" xfId="12403"/>
    <cellStyle name="20 % - Markeringsfarve3 2 6 5" xfId="2049"/>
    <cellStyle name="20 % - Markeringsfarve3 2 6 5 2" xfId="12409"/>
    <cellStyle name="20 % - Markeringsfarve3 2 6 6" xfId="2050"/>
    <cellStyle name="20 % - Markeringsfarve3 2 6 6 2" xfId="12410"/>
    <cellStyle name="20 % - Markeringsfarve3 2 6 7" xfId="2051"/>
    <cellStyle name="20 % - Markeringsfarve3 2 6 7 2" xfId="12411"/>
    <cellStyle name="20 % - Markeringsfarve3 2 6 8" xfId="2052"/>
    <cellStyle name="20 % - Markeringsfarve3 2 6 8 2" xfId="12412"/>
    <cellStyle name="20 % - Markeringsfarve3 2 6 9" xfId="2053"/>
    <cellStyle name="20 % - Markeringsfarve3 2 6 9 2" xfId="12413"/>
    <cellStyle name="20 % - Markeringsfarve3 2 7" xfId="2054"/>
    <cellStyle name="20 % - Markeringsfarve3 2 7 2" xfId="2055"/>
    <cellStyle name="20 % - Markeringsfarve3 2 7 2 2" xfId="12415"/>
    <cellStyle name="20 % - Markeringsfarve3 2 7 3" xfId="2056"/>
    <cellStyle name="20 % - Markeringsfarve3 2 7 3 2" xfId="12416"/>
    <cellStyle name="20 % - Markeringsfarve3 2 7 4" xfId="2057"/>
    <cellStyle name="20 % - Markeringsfarve3 2 7 4 2" xfId="12417"/>
    <cellStyle name="20 % - Markeringsfarve3 2 7 5" xfId="2058"/>
    <cellStyle name="20 % - Markeringsfarve3 2 7 5 2" xfId="12418"/>
    <cellStyle name="20 % - Markeringsfarve3 2 7 6" xfId="2059"/>
    <cellStyle name="20 % - Markeringsfarve3 2 7 6 2" xfId="12419"/>
    <cellStyle name="20 % - Markeringsfarve3 2 7 7" xfId="12414"/>
    <cellStyle name="20 % - Markeringsfarve3 2 8" xfId="2060"/>
    <cellStyle name="20 % - Markeringsfarve3 2 8 2" xfId="2061"/>
    <cellStyle name="20 % - Markeringsfarve3 2 8 2 2" xfId="12421"/>
    <cellStyle name="20 % - Markeringsfarve3 2 8 3" xfId="2062"/>
    <cellStyle name="20 % - Markeringsfarve3 2 8 3 2" xfId="12422"/>
    <cellStyle name="20 % - Markeringsfarve3 2 8 4" xfId="2063"/>
    <cellStyle name="20 % - Markeringsfarve3 2 8 4 2" xfId="12423"/>
    <cellStyle name="20 % - Markeringsfarve3 2 8 5" xfId="2064"/>
    <cellStyle name="20 % - Markeringsfarve3 2 8 5 2" xfId="12424"/>
    <cellStyle name="20 % - Markeringsfarve3 2 8 6" xfId="2065"/>
    <cellStyle name="20 % - Markeringsfarve3 2 8 6 2" xfId="12425"/>
    <cellStyle name="20 % - Markeringsfarve3 2 8 7" xfId="12420"/>
    <cellStyle name="20 % - Markeringsfarve3 2 9" xfId="2066"/>
    <cellStyle name="20 % - Markeringsfarve3 2 9 2" xfId="2067"/>
    <cellStyle name="20 % - Markeringsfarve3 2 9 2 2" xfId="12427"/>
    <cellStyle name="20 % - Markeringsfarve3 2 9 3" xfId="2068"/>
    <cellStyle name="20 % - Markeringsfarve3 2 9 3 2" xfId="12428"/>
    <cellStyle name="20 % - Markeringsfarve3 2 9 4" xfId="2069"/>
    <cellStyle name="20 % - Markeringsfarve3 2 9 4 2" xfId="12429"/>
    <cellStyle name="20 % - Markeringsfarve3 2 9 5" xfId="2070"/>
    <cellStyle name="20 % - Markeringsfarve3 2 9 5 2" xfId="12430"/>
    <cellStyle name="20 % - Markeringsfarve3 2 9 6" xfId="2071"/>
    <cellStyle name="20 % - Markeringsfarve3 2 9 6 2" xfId="12431"/>
    <cellStyle name="20 % - Markeringsfarve3 2 9 7" xfId="12426"/>
    <cellStyle name="20 % - Markeringsfarve3 2_Budget" xfId="2072"/>
    <cellStyle name="20 % - Markeringsfarve3 3" xfId="2073"/>
    <cellStyle name="20 % - Markeringsfarve3 3 2" xfId="2074"/>
    <cellStyle name="20 % - Markeringsfarve3 3 2 10" xfId="12432"/>
    <cellStyle name="20 % - Markeringsfarve3 3 2 2" xfId="2075"/>
    <cellStyle name="20 % - Markeringsfarve3 3 2 2 2" xfId="2076"/>
    <cellStyle name="20 % - Markeringsfarve3 3 2 2 2 2" xfId="2077"/>
    <cellStyle name="20 % - Markeringsfarve3 3 2 2 2 2 2" xfId="12435"/>
    <cellStyle name="20 % - Markeringsfarve3 3 2 2 2 3" xfId="2078"/>
    <cellStyle name="20 % - Markeringsfarve3 3 2 2 2 3 2" xfId="12436"/>
    <cellStyle name="20 % - Markeringsfarve3 3 2 2 2 4" xfId="2079"/>
    <cellStyle name="20 % - Markeringsfarve3 3 2 2 2 4 2" xfId="12437"/>
    <cellStyle name="20 % - Markeringsfarve3 3 2 2 2 5" xfId="2080"/>
    <cellStyle name="20 % - Markeringsfarve3 3 2 2 2 5 2" xfId="12438"/>
    <cellStyle name="20 % - Markeringsfarve3 3 2 2 2 6" xfId="2081"/>
    <cellStyle name="20 % - Markeringsfarve3 3 2 2 2 6 2" xfId="12439"/>
    <cellStyle name="20 % - Markeringsfarve3 3 2 2 2 7" xfId="12434"/>
    <cellStyle name="20 % - Markeringsfarve3 3 2 2 3" xfId="2082"/>
    <cellStyle name="20 % - Markeringsfarve3 3 2 2 3 2" xfId="12440"/>
    <cellStyle name="20 % - Markeringsfarve3 3 2 2 4" xfId="2083"/>
    <cellStyle name="20 % - Markeringsfarve3 3 2 2 4 2" xfId="12441"/>
    <cellStyle name="20 % - Markeringsfarve3 3 2 2 5" xfId="2084"/>
    <cellStyle name="20 % - Markeringsfarve3 3 2 2 5 2" xfId="12442"/>
    <cellStyle name="20 % - Markeringsfarve3 3 2 2 6" xfId="2085"/>
    <cellStyle name="20 % - Markeringsfarve3 3 2 2 6 2" xfId="12443"/>
    <cellStyle name="20 % - Markeringsfarve3 3 2 2 7" xfId="2086"/>
    <cellStyle name="20 % - Markeringsfarve3 3 2 2 7 2" xfId="12444"/>
    <cellStyle name="20 % - Markeringsfarve3 3 2 2 8" xfId="12433"/>
    <cellStyle name="20 % - Markeringsfarve3 3 2 3" xfId="2087"/>
    <cellStyle name="20 % - Markeringsfarve3 3 2 3 2" xfId="2088"/>
    <cellStyle name="20 % - Markeringsfarve3 3 2 3 2 2" xfId="12446"/>
    <cellStyle name="20 % - Markeringsfarve3 3 2 3 3" xfId="2089"/>
    <cellStyle name="20 % - Markeringsfarve3 3 2 3 3 2" xfId="12447"/>
    <cellStyle name="20 % - Markeringsfarve3 3 2 3 4" xfId="2090"/>
    <cellStyle name="20 % - Markeringsfarve3 3 2 3 4 2" xfId="12448"/>
    <cellStyle name="20 % - Markeringsfarve3 3 2 3 5" xfId="2091"/>
    <cellStyle name="20 % - Markeringsfarve3 3 2 3 5 2" xfId="12449"/>
    <cellStyle name="20 % - Markeringsfarve3 3 2 3 6" xfId="2092"/>
    <cellStyle name="20 % - Markeringsfarve3 3 2 3 6 2" xfId="12450"/>
    <cellStyle name="20 % - Markeringsfarve3 3 2 3 7" xfId="12445"/>
    <cellStyle name="20 % - Markeringsfarve3 3 2 4" xfId="2093"/>
    <cellStyle name="20 % - Markeringsfarve3 3 2 4 2" xfId="12451"/>
    <cellStyle name="20 % - Markeringsfarve3 3 2 5" xfId="2094"/>
    <cellStyle name="20 % - Markeringsfarve3 3 2 5 2" xfId="12452"/>
    <cellStyle name="20 % - Markeringsfarve3 3 2 6" xfId="2095"/>
    <cellStyle name="20 % - Markeringsfarve3 3 2 6 2" xfId="12453"/>
    <cellStyle name="20 % - Markeringsfarve3 3 2 7" xfId="2096"/>
    <cellStyle name="20 % - Markeringsfarve3 3 2 7 2" xfId="12454"/>
    <cellStyle name="20 % - Markeringsfarve3 3 2 8" xfId="2097"/>
    <cellStyle name="20 % - Markeringsfarve3 3 2 8 2" xfId="12455"/>
    <cellStyle name="20 % - Markeringsfarve3 3 2 9" xfId="2098"/>
    <cellStyle name="20 % - Markeringsfarve3 3 3" xfId="2099"/>
    <cellStyle name="20 % - Markeringsfarve3 3 3 2" xfId="12456"/>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1" xfId="12457"/>
    <cellStyle name="20 % - Markeringsfarve3 6 2" xfId="2106"/>
    <cellStyle name="20 % - Markeringsfarve3 6 2 2" xfId="2107"/>
    <cellStyle name="20 % - Markeringsfarve3 6 2 2 2" xfId="2108"/>
    <cellStyle name="20 % - Markeringsfarve3 6 2 2 2 2" xfId="12461"/>
    <cellStyle name="20 % - Markeringsfarve3 6 2 2 3" xfId="2109"/>
    <cellStyle name="20 % - Markeringsfarve3 6 2 2 3 2" xfId="12462"/>
    <cellStyle name="20 % - Markeringsfarve3 6 2 2 4" xfId="2110"/>
    <cellStyle name="20 % - Markeringsfarve3 6 2 2 4 2" xfId="12463"/>
    <cellStyle name="20 % - Markeringsfarve3 6 2 2 5" xfId="2111"/>
    <cellStyle name="20 % - Markeringsfarve3 6 2 2 5 2" xfId="12464"/>
    <cellStyle name="20 % - Markeringsfarve3 6 2 2 6" xfId="2112"/>
    <cellStyle name="20 % - Markeringsfarve3 6 2 2 6 2" xfId="12465"/>
    <cellStyle name="20 % - Markeringsfarve3 6 2 2 7" xfId="12460"/>
    <cellStyle name="20 % - Markeringsfarve3 6 2 3" xfId="2113"/>
    <cellStyle name="20 % - Markeringsfarve3 6 2 3 2" xfId="2114"/>
    <cellStyle name="20 % - Markeringsfarve3 6 2 3 2 2" xfId="12467"/>
    <cellStyle name="20 % - Markeringsfarve3 6 2 3 3" xfId="2115"/>
    <cellStyle name="20 % - Markeringsfarve3 6 2 3 3 2" xfId="12468"/>
    <cellStyle name="20 % - Markeringsfarve3 6 2 3 4" xfId="2116"/>
    <cellStyle name="20 % - Markeringsfarve3 6 2 3 4 2" xfId="12469"/>
    <cellStyle name="20 % - Markeringsfarve3 6 2 3 5" xfId="2117"/>
    <cellStyle name="20 % - Markeringsfarve3 6 2 3 5 2" xfId="12470"/>
    <cellStyle name="20 % - Markeringsfarve3 6 2 3 6" xfId="2118"/>
    <cellStyle name="20 % - Markeringsfarve3 6 2 3 6 2" xfId="12471"/>
    <cellStyle name="20 % - Markeringsfarve3 6 2 3 7" xfId="12466"/>
    <cellStyle name="20 % - Markeringsfarve3 6 2 4" xfId="2119"/>
    <cellStyle name="20 % - Markeringsfarve3 6 2 4 2" xfId="12472"/>
    <cellStyle name="20 % - Markeringsfarve3 6 2 5" xfId="2120"/>
    <cellStyle name="20 % - Markeringsfarve3 6 2 5 2" xfId="12473"/>
    <cellStyle name="20 % - Markeringsfarve3 6 2 6" xfId="2121"/>
    <cellStyle name="20 % - Markeringsfarve3 6 2 6 2" xfId="12474"/>
    <cellStyle name="20 % - Markeringsfarve3 6 2 7" xfId="2122"/>
    <cellStyle name="20 % - Markeringsfarve3 6 2 7 2" xfId="12475"/>
    <cellStyle name="20 % - Markeringsfarve3 6 2 8" xfId="2123"/>
    <cellStyle name="20 % - Markeringsfarve3 6 2 8 2" xfId="12476"/>
    <cellStyle name="20 % - Markeringsfarve3 6 2 9" xfId="12459"/>
    <cellStyle name="20 % - Markeringsfarve3 6 3" xfId="2124"/>
    <cellStyle name="20 % - Markeringsfarve3 6 4" xfId="2125"/>
    <cellStyle name="20 % - Markeringsfarve3 6 4 2" xfId="2126"/>
    <cellStyle name="20 % - Markeringsfarve3 6 4 2 2" xfId="12478"/>
    <cellStyle name="20 % - Markeringsfarve3 6 4 3" xfId="2127"/>
    <cellStyle name="20 % - Markeringsfarve3 6 4 3 2" xfId="12479"/>
    <cellStyle name="20 % - Markeringsfarve3 6 4 4" xfId="2128"/>
    <cellStyle name="20 % - Markeringsfarve3 6 4 4 2" xfId="12480"/>
    <cellStyle name="20 % - Markeringsfarve3 6 4 5" xfId="2129"/>
    <cellStyle name="20 % - Markeringsfarve3 6 4 5 2" xfId="12481"/>
    <cellStyle name="20 % - Markeringsfarve3 6 4 6" xfId="2130"/>
    <cellStyle name="20 % - Markeringsfarve3 6 4 6 2" xfId="12482"/>
    <cellStyle name="20 % - Markeringsfarve3 6 4 7" xfId="12477"/>
    <cellStyle name="20 % - Markeringsfarve3 6 5" xfId="2131"/>
    <cellStyle name="20 % - Markeringsfarve3 6 5 2" xfId="2132"/>
    <cellStyle name="20 % - Markeringsfarve3 6 5 2 2" xfId="12484"/>
    <cellStyle name="20 % - Markeringsfarve3 6 5 3" xfId="2133"/>
    <cellStyle name="20 % - Markeringsfarve3 6 5 3 2" xfId="12485"/>
    <cellStyle name="20 % - Markeringsfarve3 6 5 4" xfId="2134"/>
    <cellStyle name="20 % - Markeringsfarve3 6 5 4 2" xfId="12486"/>
    <cellStyle name="20 % - Markeringsfarve3 6 5 5" xfId="2135"/>
    <cellStyle name="20 % - Markeringsfarve3 6 5 5 2" xfId="12487"/>
    <cellStyle name="20 % - Markeringsfarve3 6 5 6" xfId="2136"/>
    <cellStyle name="20 % - Markeringsfarve3 6 5 6 2" xfId="12488"/>
    <cellStyle name="20 % - Markeringsfarve3 6 5 7" xfId="12483"/>
    <cellStyle name="20 % - Markeringsfarve3 6 6" xfId="2137"/>
    <cellStyle name="20 % - Markeringsfarve3 6 6 2" xfId="12489"/>
    <cellStyle name="20 % - Markeringsfarve3 6 7" xfId="2138"/>
    <cellStyle name="20 % - Markeringsfarve3 6 7 2" xfId="12490"/>
    <cellStyle name="20 % - Markeringsfarve3 6 8" xfId="2139"/>
    <cellStyle name="20 % - Markeringsfarve3 6 8 2" xfId="12491"/>
    <cellStyle name="20 % - Markeringsfarve3 6 9" xfId="2140"/>
    <cellStyle name="20 % - Markeringsfarve3 6 9 2" xfId="12492"/>
    <cellStyle name="20 % - Markeringsfarve3 7" xfId="2141"/>
    <cellStyle name="20 % - Markeringsfarve3 8" xfId="2142"/>
    <cellStyle name="20 % - Markeringsfarve3 9" xfId="2143"/>
    <cellStyle name="20 % - Markeringsfarve4" xfId="2144" builtinId="42" customBuiltin="1"/>
    <cellStyle name="20 % - Markeringsfarve4 10" xfId="2145"/>
    <cellStyle name="20 % - Markeringsfarve4 11" xfId="2146"/>
    <cellStyle name="20 % - Markeringsfarve4 11 2" xfId="2147"/>
    <cellStyle name="20 % - Markeringsfarve4 11 2 2" xfId="12494"/>
    <cellStyle name="20 % - Markeringsfarve4 11 3" xfId="12493"/>
    <cellStyle name="20 % - Markeringsfarve4 12" xfId="2148"/>
    <cellStyle name="20 % - Markeringsfarve4 12 2" xfId="12495"/>
    <cellStyle name="20 % - Markeringsfarve4 13" xfId="2149"/>
    <cellStyle name="20 % - Markeringsfarve4 13 2" xfId="1249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9" xfId="2155"/>
    <cellStyle name="20 % - Markeringsfarve4 19 2" xfId="12498"/>
    <cellStyle name="20 % - Markeringsfarve4 2" xfId="2156"/>
    <cellStyle name="20 % - Markeringsfarve4 2 10" xfId="2157"/>
    <cellStyle name="20 % - Markeringsfarve4 2 10 2" xfId="12499"/>
    <cellStyle name="20 % - Markeringsfarve4 2 11" xfId="2158"/>
    <cellStyle name="20 % - Markeringsfarve4 2 11 2" xfId="12500"/>
    <cellStyle name="20 % - Markeringsfarve4 2 12" xfId="2159"/>
    <cellStyle name="20 % - Markeringsfarve4 2 12 2" xfId="12501"/>
    <cellStyle name="20 % - Markeringsfarve4 2 13" xfId="2160"/>
    <cellStyle name="20 % - Markeringsfarve4 2 13 2" xfId="12502"/>
    <cellStyle name="20 % - Markeringsfarve4 2 14" xfId="2161"/>
    <cellStyle name="20 % - Markeringsfarve4 2 14 2" xfId="12503"/>
    <cellStyle name="20 % - Markeringsfarve4 2 15" xfId="2162"/>
    <cellStyle name="20 % - Markeringsfarve4 2 15 2" xfId="12504"/>
    <cellStyle name="20 % - Markeringsfarve4 2 16" xfId="2163"/>
    <cellStyle name="20 % - Markeringsfarve4 2 17" xfId="2164"/>
    <cellStyle name="20 % - Markeringsfarve4 2 17 2" xfId="12505"/>
    <cellStyle name="20 % - Markeringsfarve4 2 2" xfId="2165"/>
    <cellStyle name="20 % - Markeringsfarve4 2 2 10" xfId="2166"/>
    <cellStyle name="20 % - Markeringsfarve4 2 2 10 2" xfId="12507"/>
    <cellStyle name="20 % - Markeringsfarve4 2 2 11" xfId="2167"/>
    <cellStyle name="20 % - Markeringsfarve4 2 2 11 2" xfId="12508"/>
    <cellStyle name="20 % - Markeringsfarve4 2 2 12" xfId="2168"/>
    <cellStyle name="20 % - Markeringsfarve4 2 2 12 2" xfId="12509"/>
    <cellStyle name="20 % - Markeringsfarve4 2 2 13" xfId="2169"/>
    <cellStyle name="20 % - Markeringsfarve4 2 2 13 2" xfId="12510"/>
    <cellStyle name="20 % - Markeringsfarve4 2 2 14" xfId="2170"/>
    <cellStyle name="20 % - Markeringsfarve4 2 2 15" xfId="12506"/>
    <cellStyle name="20 % - Markeringsfarve4 2 2 2" xfId="2171"/>
    <cellStyle name="20 % - Markeringsfarve4 2 2 2 10" xfId="2172"/>
    <cellStyle name="20 % - Markeringsfarve4 2 2 2 10 2" xfId="12512"/>
    <cellStyle name="20 % - Markeringsfarve4 2 2 2 11" xfId="2173"/>
    <cellStyle name="20 % - Markeringsfarve4 2 2 2 11 2" xfId="12513"/>
    <cellStyle name="20 % - Markeringsfarve4 2 2 2 12" xfId="2174"/>
    <cellStyle name="20 % - Markeringsfarve4 2 2 2 12 2" xfId="12514"/>
    <cellStyle name="20 % - Markeringsfarve4 2 2 2 13" xfId="12511"/>
    <cellStyle name="20 % - Markeringsfarve4 2 2 2 2" xfId="2175"/>
    <cellStyle name="20 % - Markeringsfarve4 2 2 2 2 10" xfId="2176"/>
    <cellStyle name="20 % - Markeringsfarve4 2 2 2 2 10 2" xfId="12516"/>
    <cellStyle name="20 % - Markeringsfarve4 2 2 2 2 11" xfId="2177"/>
    <cellStyle name="20 % - Markeringsfarve4 2 2 2 2 11 2" xfId="12517"/>
    <cellStyle name="20 % - Markeringsfarve4 2 2 2 2 12" xfId="12515"/>
    <cellStyle name="20 % - Markeringsfarve4 2 2 2 2 2" xfId="2178"/>
    <cellStyle name="20 % - Markeringsfarve4 2 2 2 2 2 10" xfId="2179"/>
    <cellStyle name="20 % - Markeringsfarve4 2 2 2 2 2 10 2" xfId="12519"/>
    <cellStyle name="20 % - Markeringsfarve4 2 2 2 2 2 11" xfId="12518"/>
    <cellStyle name="20 % - Markeringsfarve4 2 2 2 2 2 2" xfId="2180"/>
    <cellStyle name="20 % - Markeringsfarve4 2 2 2 2 2 2 2" xfId="2181"/>
    <cellStyle name="20 % - Markeringsfarve4 2 2 2 2 2 2 2 2" xfId="12521"/>
    <cellStyle name="20 % - Markeringsfarve4 2 2 2 2 2 2 3" xfId="2182"/>
    <cellStyle name="20 % - Markeringsfarve4 2 2 2 2 2 2 3 2" xfId="12522"/>
    <cellStyle name="20 % - Markeringsfarve4 2 2 2 2 2 2 4" xfId="2183"/>
    <cellStyle name="20 % - Markeringsfarve4 2 2 2 2 2 2 4 2" xfId="12523"/>
    <cellStyle name="20 % - Markeringsfarve4 2 2 2 2 2 2 5" xfId="2184"/>
    <cellStyle name="20 % - Markeringsfarve4 2 2 2 2 2 2 5 2" xfId="12524"/>
    <cellStyle name="20 % - Markeringsfarve4 2 2 2 2 2 2 6" xfId="2185"/>
    <cellStyle name="20 % - Markeringsfarve4 2 2 2 2 2 2 6 2" xfId="12525"/>
    <cellStyle name="20 % - Markeringsfarve4 2 2 2 2 2 2 7" xfId="12520"/>
    <cellStyle name="20 % - Markeringsfarve4 2 2 2 2 2 3" xfId="2186"/>
    <cellStyle name="20 % - Markeringsfarve4 2 2 2 2 2 3 2" xfId="2187"/>
    <cellStyle name="20 % - Markeringsfarve4 2 2 2 2 2 3 2 2" xfId="12527"/>
    <cellStyle name="20 % - Markeringsfarve4 2 2 2 2 2 3 3" xfId="2188"/>
    <cellStyle name="20 % - Markeringsfarve4 2 2 2 2 2 3 3 2" xfId="12528"/>
    <cellStyle name="20 % - Markeringsfarve4 2 2 2 2 2 3 4" xfId="2189"/>
    <cellStyle name="20 % - Markeringsfarve4 2 2 2 2 2 3 4 2" xfId="12529"/>
    <cellStyle name="20 % - Markeringsfarve4 2 2 2 2 2 3 5" xfId="2190"/>
    <cellStyle name="20 % - Markeringsfarve4 2 2 2 2 2 3 5 2" xfId="12530"/>
    <cellStyle name="20 % - Markeringsfarve4 2 2 2 2 2 3 6" xfId="2191"/>
    <cellStyle name="20 % - Markeringsfarve4 2 2 2 2 2 3 6 2" xfId="12531"/>
    <cellStyle name="20 % - Markeringsfarve4 2 2 2 2 2 3 7" xfId="12526"/>
    <cellStyle name="20 % - Markeringsfarve4 2 2 2 2 2 4" xfId="2192"/>
    <cellStyle name="20 % - Markeringsfarve4 2 2 2 2 2 4 2" xfId="2193"/>
    <cellStyle name="20 % - Markeringsfarve4 2 2 2 2 2 4 2 2" xfId="12533"/>
    <cellStyle name="20 % - Markeringsfarve4 2 2 2 2 2 4 3" xfId="2194"/>
    <cellStyle name="20 % - Markeringsfarve4 2 2 2 2 2 4 3 2" xfId="12534"/>
    <cellStyle name="20 % - Markeringsfarve4 2 2 2 2 2 4 4" xfId="2195"/>
    <cellStyle name="20 % - Markeringsfarve4 2 2 2 2 2 4 4 2" xfId="12535"/>
    <cellStyle name="20 % - Markeringsfarve4 2 2 2 2 2 4 5" xfId="2196"/>
    <cellStyle name="20 % - Markeringsfarve4 2 2 2 2 2 4 5 2" xfId="12536"/>
    <cellStyle name="20 % - Markeringsfarve4 2 2 2 2 2 4 6" xfId="2197"/>
    <cellStyle name="20 % - Markeringsfarve4 2 2 2 2 2 4 6 2" xfId="12537"/>
    <cellStyle name="20 % - Markeringsfarve4 2 2 2 2 2 4 7" xfId="12532"/>
    <cellStyle name="20 % - Markeringsfarve4 2 2 2 2 2 5" xfId="2198"/>
    <cellStyle name="20 % - Markeringsfarve4 2 2 2 2 2 5 2" xfId="2199"/>
    <cellStyle name="20 % - Markeringsfarve4 2 2 2 2 2 5 2 2" xfId="12539"/>
    <cellStyle name="20 % - Markeringsfarve4 2 2 2 2 2 5 3" xfId="2200"/>
    <cellStyle name="20 % - Markeringsfarve4 2 2 2 2 2 5 3 2" xfId="12540"/>
    <cellStyle name="20 % - Markeringsfarve4 2 2 2 2 2 5 4" xfId="2201"/>
    <cellStyle name="20 % - Markeringsfarve4 2 2 2 2 2 5 4 2" xfId="12541"/>
    <cellStyle name="20 % - Markeringsfarve4 2 2 2 2 2 5 5" xfId="2202"/>
    <cellStyle name="20 % - Markeringsfarve4 2 2 2 2 2 5 5 2" xfId="12542"/>
    <cellStyle name="20 % - Markeringsfarve4 2 2 2 2 2 5 6" xfId="2203"/>
    <cellStyle name="20 % - Markeringsfarve4 2 2 2 2 2 5 6 2" xfId="12543"/>
    <cellStyle name="20 % - Markeringsfarve4 2 2 2 2 2 5 7" xfId="12538"/>
    <cellStyle name="20 % - Markeringsfarve4 2 2 2 2 2 6" xfId="2204"/>
    <cellStyle name="20 % - Markeringsfarve4 2 2 2 2 2 6 2" xfId="12544"/>
    <cellStyle name="20 % - Markeringsfarve4 2 2 2 2 2 7" xfId="2205"/>
    <cellStyle name="20 % - Markeringsfarve4 2 2 2 2 2 7 2" xfId="12545"/>
    <cellStyle name="20 % - Markeringsfarve4 2 2 2 2 2 8" xfId="2206"/>
    <cellStyle name="20 % - Markeringsfarve4 2 2 2 2 2 8 2" xfId="12546"/>
    <cellStyle name="20 % - Markeringsfarve4 2 2 2 2 2 9" xfId="2207"/>
    <cellStyle name="20 % - Markeringsfarve4 2 2 2 2 2 9 2" xfId="12547"/>
    <cellStyle name="20 % - Markeringsfarve4 2 2 2 2 3" xfId="2208"/>
    <cellStyle name="20 % - Markeringsfarve4 2 2 2 2 3 2" xfId="2209"/>
    <cellStyle name="20 % - Markeringsfarve4 2 2 2 2 3 2 2" xfId="12549"/>
    <cellStyle name="20 % - Markeringsfarve4 2 2 2 2 3 3" xfId="2210"/>
    <cellStyle name="20 % - Markeringsfarve4 2 2 2 2 3 3 2" xfId="12550"/>
    <cellStyle name="20 % - Markeringsfarve4 2 2 2 2 3 4" xfId="2211"/>
    <cellStyle name="20 % - Markeringsfarve4 2 2 2 2 3 4 2" xfId="12551"/>
    <cellStyle name="20 % - Markeringsfarve4 2 2 2 2 3 5" xfId="2212"/>
    <cellStyle name="20 % - Markeringsfarve4 2 2 2 2 3 5 2" xfId="12552"/>
    <cellStyle name="20 % - Markeringsfarve4 2 2 2 2 3 6" xfId="2213"/>
    <cellStyle name="20 % - Markeringsfarve4 2 2 2 2 3 6 2" xfId="12553"/>
    <cellStyle name="20 % - Markeringsfarve4 2 2 2 2 3 7" xfId="12548"/>
    <cellStyle name="20 % - Markeringsfarve4 2 2 2 2 4" xfId="2214"/>
    <cellStyle name="20 % - Markeringsfarve4 2 2 2 2 4 2" xfId="2215"/>
    <cellStyle name="20 % - Markeringsfarve4 2 2 2 2 4 2 2" xfId="12555"/>
    <cellStyle name="20 % - Markeringsfarve4 2 2 2 2 4 3" xfId="2216"/>
    <cellStyle name="20 % - Markeringsfarve4 2 2 2 2 4 3 2" xfId="12556"/>
    <cellStyle name="20 % - Markeringsfarve4 2 2 2 2 4 4" xfId="2217"/>
    <cellStyle name="20 % - Markeringsfarve4 2 2 2 2 4 4 2" xfId="12557"/>
    <cellStyle name="20 % - Markeringsfarve4 2 2 2 2 4 5" xfId="2218"/>
    <cellStyle name="20 % - Markeringsfarve4 2 2 2 2 4 5 2" xfId="12558"/>
    <cellStyle name="20 % - Markeringsfarve4 2 2 2 2 4 6" xfId="2219"/>
    <cellStyle name="20 % - Markeringsfarve4 2 2 2 2 4 6 2" xfId="12559"/>
    <cellStyle name="20 % - Markeringsfarve4 2 2 2 2 4 7" xfId="12554"/>
    <cellStyle name="20 % - Markeringsfarve4 2 2 2 2 5" xfId="2220"/>
    <cellStyle name="20 % - Markeringsfarve4 2 2 2 2 5 2" xfId="2221"/>
    <cellStyle name="20 % - Markeringsfarve4 2 2 2 2 5 2 2" xfId="12561"/>
    <cellStyle name="20 % - Markeringsfarve4 2 2 2 2 5 3" xfId="2222"/>
    <cellStyle name="20 % - Markeringsfarve4 2 2 2 2 5 3 2" xfId="12562"/>
    <cellStyle name="20 % - Markeringsfarve4 2 2 2 2 5 4" xfId="2223"/>
    <cellStyle name="20 % - Markeringsfarve4 2 2 2 2 5 4 2" xfId="12563"/>
    <cellStyle name="20 % - Markeringsfarve4 2 2 2 2 5 5" xfId="2224"/>
    <cellStyle name="20 % - Markeringsfarve4 2 2 2 2 5 5 2" xfId="12564"/>
    <cellStyle name="20 % - Markeringsfarve4 2 2 2 2 5 6" xfId="2225"/>
    <cellStyle name="20 % - Markeringsfarve4 2 2 2 2 5 6 2" xfId="12565"/>
    <cellStyle name="20 % - Markeringsfarve4 2 2 2 2 5 7" xfId="12560"/>
    <cellStyle name="20 % - Markeringsfarve4 2 2 2 2 6" xfId="2226"/>
    <cellStyle name="20 % - Markeringsfarve4 2 2 2 2 6 2" xfId="2227"/>
    <cellStyle name="20 % - Markeringsfarve4 2 2 2 2 6 2 2" xfId="12567"/>
    <cellStyle name="20 % - Markeringsfarve4 2 2 2 2 6 3" xfId="2228"/>
    <cellStyle name="20 % - Markeringsfarve4 2 2 2 2 6 3 2" xfId="12568"/>
    <cellStyle name="20 % - Markeringsfarve4 2 2 2 2 6 4" xfId="2229"/>
    <cellStyle name="20 % - Markeringsfarve4 2 2 2 2 6 4 2" xfId="12569"/>
    <cellStyle name="20 % - Markeringsfarve4 2 2 2 2 6 5" xfId="2230"/>
    <cellStyle name="20 % - Markeringsfarve4 2 2 2 2 6 5 2" xfId="12570"/>
    <cellStyle name="20 % - Markeringsfarve4 2 2 2 2 6 6" xfId="2231"/>
    <cellStyle name="20 % - Markeringsfarve4 2 2 2 2 6 6 2" xfId="12571"/>
    <cellStyle name="20 % - Markeringsfarve4 2 2 2 2 6 7" xfId="12566"/>
    <cellStyle name="20 % - Markeringsfarve4 2 2 2 2 7" xfId="2232"/>
    <cellStyle name="20 % - Markeringsfarve4 2 2 2 2 7 2" xfId="12572"/>
    <cellStyle name="20 % - Markeringsfarve4 2 2 2 2 8" xfId="2233"/>
    <cellStyle name="20 % - Markeringsfarve4 2 2 2 2 8 2" xfId="12573"/>
    <cellStyle name="20 % - Markeringsfarve4 2 2 2 2 9" xfId="2234"/>
    <cellStyle name="20 % - Markeringsfarve4 2 2 2 2 9 2" xfId="12574"/>
    <cellStyle name="20 % - Markeringsfarve4 2 2 2 3" xfId="2235"/>
    <cellStyle name="20 % - Markeringsfarve4 2 2 2 3 10" xfId="2236"/>
    <cellStyle name="20 % - Markeringsfarve4 2 2 2 3 10 2" xfId="12576"/>
    <cellStyle name="20 % - Markeringsfarve4 2 2 2 3 11" xfId="12575"/>
    <cellStyle name="20 % - Markeringsfarve4 2 2 2 3 2" xfId="2237"/>
    <cellStyle name="20 % - Markeringsfarve4 2 2 2 3 2 2" xfId="2238"/>
    <cellStyle name="20 % - Markeringsfarve4 2 2 2 3 2 2 2" xfId="12578"/>
    <cellStyle name="20 % - Markeringsfarve4 2 2 2 3 2 3" xfId="2239"/>
    <cellStyle name="20 % - Markeringsfarve4 2 2 2 3 2 3 2" xfId="12579"/>
    <cellStyle name="20 % - Markeringsfarve4 2 2 2 3 2 4" xfId="2240"/>
    <cellStyle name="20 % - Markeringsfarve4 2 2 2 3 2 4 2" xfId="12580"/>
    <cellStyle name="20 % - Markeringsfarve4 2 2 2 3 2 5" xfId="2241"/>
    <cellStyle name="20 % - Markeringsfarve4 2 2 2 3 2 5 2" xfId="12581"/>
    <cellStyle name="20 % - Markeringsfarve4 2 2 2 3 2 6" xfId="2242"/>
    <cellStyle name="20 % - Markeringsfarve4 2 2 2 3 2 6 2" xfId="12582"/>
    <cellStyle name="20 % - Markeringsfarve4 2 2 2 3 2 7" xfId="12577"/>
    <cellStyle name="20 % - Markeringsfarve4 2 2 2 3 3" xfId="2243"/>
    <cellStyle name="20 % - Markeringsfarve4 2 2 2 3 3 2" xfId="2244"/>
    <cellStyle name="20 % - Markeringsfarve4 2 2 2 3 3 2 2" xfId="12584"/>
    <cellStyle name="20 % - Markeringsfarve4 2 2 2 3 3 3" xfId="2245"/>
    <cellStyle name="20 % - Markeringsfarve4 2 2 2 3 3 3 2" xfId="12585"/>
    <cellStyle name="20 % - Markeringsfarve4 2 2 2 3 3 4" xfId="2246"/>
    <cellStyle name="20 % - Markeringsfarve4 2 2 2 3 3 4 2" xfId="12586"/>
    <cellStyle name="20 % - Markeringsfarve4 2 2 2 3 3 5" xfId="2247"/>
    <cellStyle name="20 % - Markeringsfarve4 2 2 2 3 3 5 2" xfId="12587"/>
    <cellStyle name="20 % - Markeringsfarve4 2 2 2 3 3 6" xfId="2248"/>
    <cellStyle name="20 % - Markeringsfarve4 2 2 2 3 3 6 2" xfId="12588"/>
    <cellStyle name="20 % - Markeringsfarve4 2 2 2 3 3 7" xfId="12583"/>
    <cellStyle name="20 % - Markeringsfarve4 2 2 2 3 4" xfId="2249"/>
    <cellStyle name="20 % - Markeringsfarve4 2 2 2 3 4 2" xfId="2250"/>
    <cellStyle name="20 % - Markeringsfarve4 2 2 2 3 4 2 2" xfId="12590"/>
    <cellStyle name="20 % - Markeringsfarve4 2 2 2 3 4 3" xfId="2251"/>
    <cellStyle name="20 % - Markeringsfarve4 2 2 2 3 4 3 2" xfId="12591"/>
    <cellStyle name="20 % - Markeringsfarve4 2 2 2 3 4 4" xfId="2252"/>
    <cellStyle name="20 % - Markeringsfarve4 2 2 2 3 4 4 2" xfId="12592"/>
    <cellStyle name="20 % - Markeringsfarve4 2 2 2 3 4 5" xfId="2253"/>
    <cellStyle name="20 % - Markeringsfarve4 2 2 2 3 4 5 2" xfId="12593"/>
    <cellStyle name="20 % - Markeringsfarve4 2 2 2 3 4 6" xfId="2254"/>
    <cellStyle name="20 % - Markeringsfarve4 2 2 2 3 4 6 2" xfId="12594"/>
    <cellStyle name="20 % - Markeringsfarve4 2 2 2 3 4 7" xfId="12589"/>
    <cellStyle name="20 % - Markeringsfarve4 2 2 2 3 5" xfId="2255"/>
    <cellStyle name="20 % - Markeringsfarve4 2 2 2 3 5 2" xfId="2256"/>
    <cellStyle name="20 % - Markeringsfarve4 2 2 2 3 5 2 2" xfId="12596"/>
    <cellStyle name="20 % - Markeringsfarve4 2 2 2 3 5 3" xfId="2257"/>
    <cellStyle name="20 % - Markeringsfarve4 2 2 2 3 5 3 2" xfId="12597"/>
    <cellStyle name="20 % - Markeringsfarve4 2 2 2 3 5 4" xfId="2258"/>
    <cellStyle name="20 % - Markeringsfarve4 2 2 2 3 5 4 2" xfId="12598"/>
    <cellStyle name="20 % - Markeringsfarve4 2 2 2 3 5 5" xfId="2259"/>
    <cellStyle name="20 % - Markeringsfarve4 2 2 2 3 5 5 2" xfId="12599"/>
    <cellStyle name="20 % - Markeringsfarve4 2 2 2 3 5 6" xfId="2260"/>
    <cellStyle name="20 % - Markeringsfarve4 2 2 2 3 5 6 2" xfId="12600"/>
    <cellStyle name="20 % - Markeringsfarve4 2 2 2 3 5 7" xfId="12595"/>
    <cellStyle name="20 % - Markeringsfarve4 2 2 2 3 6" xfId="2261"/>
    <cellStyle name="20 % - Markeringsfarve4 2 2 2 3 6 2" xfId="12601"/>
    <cellStyle name="20 % - Markeringsfarve4 2 2 2 3 7" xfId="2262"/>
    <cellStyle name="20 % - Markeringsfarve4 2 2 2 3 7 2" xfId="12602"/>
    <cellStyle name="20 % - Markeringsfarve4 2 2 2 3 8" xfId="2263"/>
    <cellStyle name="20 % - Markeringsfarve4 2 2 2 3 8 2" xfId="12603"/>
    <cellStyle name="20 % - Markeringsfarve4 2 2 2 3 9" xfId="2264"/>
    <cellStyle name="20 % - Markeringsfarve4 2 2 2 3 9 2" xfId="12604"/>
    <cellStyle name="20 % - Markeringsfarve4 2 2 2 4" xfId="2265"/>
    <cellStyle name="20 % - Markeringsfarve4 2 2 2 4 2" xfId="2266"/>
    <cellStyle name="20 % - Markeringsfarve4 2 2 2 4 2 2" xfId="12606"/>
    <cellStyle name="20 % - Markeringsfarve4 2 2 2 4 3" xfId="2267"/>
    <cellStyle name="20 % - Markeringsfarve4 2 2 2 4 3 2" xfId="12607"/>
    <cellStyle name="20 % - Markeringsfarve4 2 2 2 4 4" xfId="2268"/>
    <cellStyle name="20 % - Markeringsfarve4 2 2 2 4 4 2" xfId="12608"/>
    <cellStyle name="20 % - Markeringsfarve4 2 2 2 4 5" xfId="2269"/>
    <cellStyle name="20 % - Markeringsfarve4 2 2 2 4 5 2" xfId="12609"/>
    <cellStyle name="20 % - Markeringsfarve4 2 2 2 4 6" xfId="2270"/>
    <cellStyle name="20 % - Markeringsfarve4 2 2 2 4 6 2" xfId="12610"/>
    <cellStyle name="20 % - Markeringsfarve4 2 2 2 4 7" xfId="12605"/>
    <cellStyle name="20 % - Markeringsfarve4 2 2 2 5" xfId="2271"/>
    <cellStyle name="20 % - Markeringsfarve4 2 2 2 5 2" xfId="2272"/>
    <cellStyle name="20 % - Markeringsfarve4 2 2 2 5 2 2" xfId="12612"/>
    <cellStyle name="20 % - Markeringsfarve4 2 2 2 5 3" xfId="2273"/>
    <cellStyle name="20 % - Markeringsfarve4 2 2 2 5 3 2" xfId="12613"/>
    <cellStyle name="20 % - Markeringsfarve4 2 2 2 5 4" xfId="2274"/>
    <cellStyle name="20 % - Markeringsfarve4 2 2 2 5 4 2" xfId="12614"/>
    <cellStyle name="20 % - Markeringsfarve4 2 2 2 5 5" xfId="2275"/>
    <cellStyle name="20 % - Markeringsfarve4 2 2 2 5 5 2" xfId="12615"/>
    <cellStyle name="20 % - Markeringsfarve4 2 2 2 5 6" xfId="2276"/>
    <cellStyle name="20 % - Markeringsfarve4 2 2 2 5 6 2" xfId="12616"/>
    <cellStyle name="20 % - Markeringsfarve4 2 2 2 5 7" xfId="12611"/>
    <cellStyle name="20 % - Markeringsfarve4 2 2 2 6" xfId="2277"/>
    <cellStyle name="20 % - Markeringsfarve4 2 2 2 6 2" xfId="2278"/>
    <cellStyle name="20 % - Markeringsfarve4 2 2 2 6 2 2" xfId="12618"/>
    <cellStyle name="20 % - Markeringsfarve4 2 2 2 6 3" xfId="2279"/>
    <cellStyle name="20 % - Markeringsfarve4 2 2 2 6 3 2" xfId="12619"/>
    <cellStyle name="20 % - Markeringsfarve4 2 2 2 6 4" xfId="2280"/>
    <cellStyle name="20 % - Markeringsfarve4 2 2 2 6 4 2" xfId="12620"/>
    <cellStyle name="20 % - Markeringsfarve4 2 2 2 6 5" xfId="2281"/>
    <cellStyle name="20 % - Markeringsfarve4 2 2 2 6 5 2" xfId="12621"/>
    <cellStyle name="20 % - Markeringsfarve4 2 2 2 6 6" xfId="2282"/>
    <cellStyle name="20 % - Markeringsfarve4 2 2 2 6 6 2" xfId="12622"/>
    <cellStyle name="20 % - Markeringsfarve4 2 2 2 6 7" xfId="12617"/>
    <cellStyle name="20 % - Markeringsfarve4 2 2 2 7" xfId="2283"/>
    <cellStyle name="20 % - Markeringsfarve4 2 2 2 7 2" xfId="2284"/>
    <cellStyle name="20 % - Markeringsfarve4 2 2 2 7 2 2" xfId="12624"/>
    <cellStyle name="20 % - Markeringsfarve4 2 2 2 7 3" xfId="2285"/>
    <cellStyle name="20 % - Markeringsfarve4 2 2 2 7 3 2" xfId="12625"/>
    <cellStyle name="20 % - Markeringsfarve4 2 2 2 7 4" xfId="2286"/>
    <cellStyle name="20 % - Markeringsfarve4 2 2 2 7 4 2" xfId="12626"/>
    <cellStyle name="20 % - Markeringsfarve4 2 2 2 7 5" xfId="2287"/>
    <cellStyle name="20 % - Markeringsfarve4 2 2 2 7 5 2" xfId="12627"/>
    <cellStyle name="20 % - Markeringsfarve4 2 2 2 7 6" xfId="2288"/>
    <cellStyle name="20 % - Markeringsfarve4 2 2 2 7 6 2" xfId="12628"/>
    <cellStyle name="20 % - Markeringsfarve4 2 2 2 7 7" xfId="12623"/>
    <cellStyle name="20 % - Markeringsfarve4 2 2 2 8" xfId="2289"/>
    <cellStyle name="20 % - Markeringsfarve4 2 2 2 8 2" xfId="12629"/>
    <cellStyle name="20 % - Markeringsfarve4 2 2 2 9" xfId="2290"/>
    <cellStyle name="20 % - Markeringsfarve4 2 2 2 9 2" xfId="12630"/>
    <cellStyle name="20 % - Markeringsfarve4 2 2 3" xfId="2291"/>
    <cellStyle name="20 % - Markeringsfarve4 2 2 3 10" xfId="2292"/>
    <cellStyle name="20 % - Markeringsfarve4 2 2 3 10 2" xfId="12632"/>
    <cellStyle name="20 % - Markeringsfarve4 2 2 3 11" xfId="2293"/>
    <cellStyle name="20 % - Markeringsfarve4 2 2 3 11 2" xfId="12633"/>
    <cellStyle name="20 % - Markeringsfarve4 2 2 3 12" xfId="12631"/>
    <cellStyle name="20 % - Markeringsfarve4 2 2 3 2" xfId="2294"/>
    <cellStyle name="20 % - Markeringsfarve4 2 2 3 2 10" xfId="2295"/>
    <cellStyle name="20 % - Markeringsfarve4 2 2 3 2 10 2" xfId="12635"/>
    <cellStyle name="20 % - Markeringsfarve4 2 2 3 2 11" xfId="12634"/>
    <cellStyle name="20 % - Markeringsfarve4 2 2 3 2 2" xfId="2296"/>
    <cellStyle name="20 % - Markeringsfarve4 2 2 3 2 2 10" xfId="12636"/>
    <cellStyle name="20 % - Markeringsfarve4 2 2 3 2 2 2" xfId="2297"/>
    <cellStyle name="20 % - Markeringsfarve4 2 2 3 2 2 2 2" xfId="2298"/>
    <cellStyle name="20 % - Markeringsfarve4 2 2 3 2 2 2 2 2" xfId="12638"/>
    <cellStyle name="20 % - Markeringsfarve4 2 2 3 2 2 2 3" xfId="2299"/>
    <cellStyle name="20 % - Markeringsfarve4 2 2 3 2 2 2 3 2" xfId="12639"/>
    <cellStyle name="20 % - Markeringsfarve4 2 2 3 2 2 2 4" xfId="2300"/>
    <cellStyle name="20 % - Markeringsfarve4 2 2 3 2 2 2 4 2" xfId="12640"/>
    <cellStyle name="20 % - Markeringsfarve4 2 2 3 2 2 2 5" xfId="2301"/>
    <cellStyle name="20 % - Markeringsfarve4 2 2 3 2 2 2 5 2" xfId="12641"/>
    <cellStyle name="20 % - Markeringsfarve4 2 2 3 2 2 2 6" xfId="2302"/>
    <cellStyle name="20 % - Markeringsfarve4 2 2 3 2 2 2 6 2" xfId="12642"/>
    <cellStyle name="20 % - Markeringsfarve4 2 2 3 2 2 2 7" xfId="12637"/>
    <cellStyle name="20 % - Markeringsfarve4 2 2 3 2 2 3" xfId="2303"/>
    <cellStyle name="20 % - Markeringsfarve4 2 2 3 2 2 3 2" xfId="2304"/>
    <cellStyle name="20 % - Markeringsfarve4 2 2 3 2 2 3 2 2" xfId="12644"/>
    <cellStyle name="20 % - Markeringsfarve4 2 2 3 2 2 3 3" xfId="2305"/>
    <cellStyle name="20 % - Markeringsfarve4 2 2 3 2 2 3 3 2" xfId="12645"/>
    <cellStyle name="20 % - Markeringsfarve4 2 2 3 2 2 3 4" xfId="2306"/>
    <cellStyle name="20 % - Markeringsfarve4 2 2 3 2 2 3 4 2" xfId="12646"/>
    <cellStyle name="20 % - Markeringsfarve4 2 2 3 2 2 3 5" xfId="2307"/>
    <cellStyle name="20 % - Markeringsfarve4 2 2 3 2 2 3 5 2" xfId="12647"/>
    <cellStyle name="20 % - Markeringsfarve4 2 2 3 2 2 3 6" xfId="2308"/>
    <cellStyle name="20 % - Markeringsfarve4 2 2 3 2 2 3 6 2" xfId="12648"/>
    <cellStyle name="20 % - Markeringsfarve4 2 2 3 2 2 3 7" xfId="12643"/>
    <cellStyle name="20 % - Markeringsfarve4 2 2 3 2 2 4" xfId="2309"/>
    <cellStyle name="20 % - Markeringsfarve4 2 2 3 2 2 4 2" xfId="2310"/>
    <cellStyle name="20 % - Markeringsfarve4 2 2 3 2 2 4 2 2" xfId="12650"/>
    <cellStyle name="20 % - Markeringsfarve4 2 2 3 2 2 4 3" xfId="2311"/>
    <cellStyle name="20 % - Markeringsfarve4 2 2 3 2 2 4 3 2" xfId="12651"/>
    <cellStyle name="20 % - Markeringsfarve4 2 2 3 2 2 4 4" xfId="2312"/>
    <cellStyle name="20 % - Markeringsfarve4 2 2 3 2 2 4 4 2" xfId="12652"/>
    <cellStyle name="20 % - Markeringsfarve4 2 2 3 2 2 4 5" xfId="2313"/>
    <cellStyle name="20 % - Markeringsfarve4 2 2 3 2 2 4 5 2" xfId="12653"/>
    <cellStyle name="20 % - Markeringsfarve4 2 2 3 2 2 4 6" xfId="2314"/>
    <cellStyle name="20 % - Markeringsfarve4 2 2 3 2 2 4 6 2" xfId="12654"/>
    <cellStyle name="20 % - Markeringsfarve4 2 2 3 2 2 4 7" xfId="12649"/>
    <cellStyle name="20 % - Markeringsfarve4 2 2 3 2 2 5" xfId="2315"/>
    <cellStyle name="20 % - Markeringsfarve4 2 2 3 2 2 5 2" xfId="12655"/>
    <cellStyle name="20 % - Markeringsfarve4 2 2 3 2 2 6" xfId="2316"/>
    <cellStyle name="20 % - Markeringsfarve4 2 2 3 2 2 6 2" xfId="12656"/>
    <cellStyle name="20 % - Markeringsfarve4 2 2 3 2 2 7" xfId="2317"/>
    <cellStyle name="20 % - Markeringsfarve4 2 2 3 2 2 7 2" xfId="12657"/>
    <cellStyle name="20 % - Markeringsfarve4 2 2 3 2 2 8" xfId="2318"/>
    <cellStyle name="20 % - Markeringsfarve4 2 2 3 2 2 8 2" xfId="12658"/>
    <cellStyle name="20 % - Markeringsfarve4 2 2 3 2 2 9" xfId="2319"/>
    <cellStyle name="20 % - Markeringsfarve4 2 2 3 2 2 9 2" xfId="12659"/>
    <cellStyle name="20 % - Markeringsfarve4 2 2 3 2 3" xfId="2320"/>
    <cellStyle name="20 % - Markeringsfarve4 2 2 3 2 3 2" xfId="2321"/>
    <cellStyle name="20 % - Markeringsfarve4 2 2 3 2 3 2 2" xfId="12661"/>
    <cellStyle name="20 % - Markeringsfarve4 2 2 3 2 3 3" xfId="2322"/>
    <cellStyle name="20 % - Markeringsfarve4 2 2 3 2 3 3 2" xfId="12662"/>
    <cellStyle name="20 % - Markeringsfarve4 2 2 3 2 3 4" xfId="2323"/>
    <cellStyle name="20 % - Markeringsfarve4 2 2 3 2 3 4 2" xfId="12663"/>
    <cellStyle name="20 % - Markeringsfarve4 2 2 3 2 3 5" xfId="2324"/>
    <cellStyle name="20 % - Markeringsfarve4 2 2 3 2 3 5 2" xfId="12664"/>
    <cellStyle name="20 % - Markeringsfarve4 2 2 3 2 3 6" xfId="2325"/>
    <cellStyle name="20 % - Markeringsfarve4 2 2 3 2 3 6 2" xfId="12665"/>
    <cellStyle name="20 % - Markeringsfarve4 2 2 3 2 3 7" xfId="12660"/>
    <cellStyle name="20 % - Markeringsfarve4 2 2 3 2 4" xfId="2326"/>
    <cellStyle name="20 % - Markeringsfarve4 2 2 3 2 4 2" xfId="2327"/>
    <cellStyle name="20 % - Markeringsfarve4 2 2 3 2 4 2 2" xfId="12667"/>
    <cellStyle name="20 % - Markeringsfarve4 2 2 3 2 4 3" xfId="2328"/>
    <cellStyle name="20 % - Markeringsfarve4 2 2 3 2 4 3 2" xfId="12668"/>
    <cellStyle name="20 % - Markeringsfarve4 2 2 3 2 4 4" xfId="2329"/>
    <cellStyle name="20 % - Markeringsfarve4 2 2 3 2 4 4 2" xfId="12669"/>
    <cellStyle name="20 % - Markeringsfarve4 2 2 3 2 4 5" xfId="2330"/>
    <cellStyle name="20 % - Markeringsfarve4 2 2 3 2 4 5 2" xfId="12670"/>
    <cellStyle name="20 % - Markeringsfarve4 2 2 3 2 4 6" xfId="2331"/>
    <cellStyle name="20 % - Markeringsfarve4 2 2 3 2 4 6 2" xfId="12671"/>
    <cellStyle name="20 % - Markeringsfarve4 2 2 3 2 4 7" xfId="12666"/>
    <cellStyle name="20 % - Markeringsfarve4 2 2 3 2 5" xfId="2332"/>
    <cellStyle name="20 % - Markeringsfarve4 2 2 3 2 5 2" xfId="2333"/>
    <cellStyle name="20 % - Markeringsfarve4 2 2 3 2 5 2 2" xfId="12673"/>
    <cellStyle name="20 % - Markeringsfarve4 2 2 3 2 5 3" xfId="2334"/>
    <cellStyle name="20 % - Markeringsfarve4 2 2 3 2 5 3 2" xfId="12674"/>
    <cellStyle name="20 % - Markeringsfarve4 2 2 3 2 5 4" xfId="2335"/>
    <cellStyle name="20 % - Markeringsfarve4 2 2 3 2 5 4 2" xfId="12675"/>
    <cellStyle name="20 % - Markeringsfarve4 2 2 3 2 5 5" xfId="2336"/>
    <cellStyle name="20 % - Markeringsfarve4 2 2 3 2 5 5 2" xfId="12676"/>
    <cellStyle name="20 % - Markeringsfarve4 2 2 3 2 5 6" xfId="2337"/>
    <cellStyle name="20 % - Markeringsfarve4 2 2 3 2 5 6 2" xfId="12677"/>
    <cellStyle name="20 % - Markeringsfarve4 2 2 3 2 5 7" xfId="12672"/>
    <cellStyle name="20 % - Markeringsfarve4 2 2 3 2 6" xfId="2338"/>
    <cellStyle name="20 % - Markeringsfarve4 2 2 3 2 6 2" xfId="12678"/>
    <cellStyle name="20 % - Markeringsfarve4 2 2 3 2 7" xfId="2339"/>
    <cellStyle name="20 % - Markeringsfarve4 2 2 3 2 7 2" xfId="12679"/>
    <cellStyle name="20 % - Markeringsfarve4 2 2 3 2 8" xfId="2340"/>
    <cellStyle name="20 % - Markeringsfarve4 2 2 3 2 8 2" xfId="12680"/>
    <cellStyle name="20 % - Markeringsfarve4 2 2 3 2 9" xfId="2341"/>
    <cellStyle name="20 % - Markeringsfarve4 2 2 3 2 9 2" xfId="12681"/>
    <cellStyle name="20 % - Markeringsfarve4 2 2 3 3" xfId="2342"/>
    <cellStyle name="20 % - Markeringsfarve4 2 2 3 3 10" xfId="12682"/>
    <cellStyle name="20 % - Markeringsfarve4 2 2 3 3 2" xfId="2343"/>
    <cellStyle name="20 % - Markeringsfarve4 2 2 3 3 2 2" xfId="2344"/>
    <cellStyle name="20 % - Markeringsfarve4 2 2 3 3 2 2 2" xfId="12684"/>
    <cellStyle name="20 % - Markeringsfarve4 2 2 3 3 2 3" xfId="2345"/>
    <cellStyle name="20 % - Markeringsfarve4 2 2 3 3 2 3 2" xfId="12685"/>
    <cellStyle name="20 % - Markeringsfarve4 2 2 3 3 2 4" xfId="2346"/>
    <cellStyle name="20 % - Markeringsfarve4 2 2 3 3 2 4 2" xfId="12686"/>
    <cellStyle name="20 % - Markeringsfarve4 2 2 3 3 2 5" xfId="2347"/>
    <cellStyle name="20 % - Markeringsfarve4 2 2 3 3 2 5 2" xfId="12687"/>
    <cellStyle name="20 % - Markeringsfarve4 2 2 3 3 2 6" xfId="2348"/>
    <cellStyle name="20 % - Markeringsfarve4 2 2 3 3 2 6 2" xfId="12688"/>
    <cellStyle name="20 % - Markeringsfarve4 2 2 3 3 2 7" xfId="12683"/>
    <cellStyle name="20 % - Markeringsfarve4 2 2 3 3 3" xfId="2349"/>
    <cellStyle name="20 % - Markeringsfarve4 2 2 3 3 3 2" xfId="2350"/>
    <cellStyle name="20 % - Markeringsfarve4 2 2 3 3 3 2 2" xfId="12690"/>
    <cellStyle name="20 % - Markeringsfarve4 2 2 3 3 3 3" xfId="2351"/>
    <cellStyle name="20 % - Markeringsfarve4 2 2 3 3 3 3 2" xfId="12691"/>
    <cellStyle name="20 % - Markeringsfarve4 2 2 3 3 3 4" xfId="2352"/>
    <cellStyle name="20 % - Markeringsfarve4 2 2 3 3 3 4 2" xfId="12692"/>
    <cellStyle name="20 % - Markeringsfarve4 2 2 3 3 3 5" xfId="2353"/>
    <cellStyle name="20 % - Markeringsfarve4 2 2 3 3 3 5 2" xfId="12693"/>
    <cellStyle name="20 % - Markeringsfarve4 2 2 3 3 3 6" xfId="2354"/>
    <cellStyle name="20 % - Markeringsfarve4 2 2 3 3 3 6 2" xfId="12694"/>
    <cellStyle name="20 % - Markeringsfarve4 2 2 3 3 3 7" xfId="12689"/>
    <cellStyle name="20 % - Markeringsfarve4 2 2 3 3 4" xfId="2355"/>
    <cellStyle name="20 % - Markeringsfarve4 2 2 3 3 4 2" xfId="2356"/>
    <cellStyle name="20 % - Markeringsfarve4 2 2 3 3 4 2 2" xfId="12696"/>
    <cellStyle name="20 % - Markeringsfarve4 2 2 3 3 4 3" xfId="2357"/>
    <cellStyle name="20 % - Markeringsfarve4 2 2 3 3 4 3 2" xfId="12697"/>
    <cellStyle name="20 % - Markeringsfarve4 2 2 3 3 4 4" xfId="2358"/>
    <cellStyle name="20 % - Markeringsfarve4 2 2 3 3 4 4 2" xfId="12698"/>
    <cellStyle name="20 % - Markeringsfarve4 2 2 3 3 4 5" xfId="2359"/>
    <cellStyle name="20 % - Markeringsfarve4 2 2 3 3 4 5 2" xfId="12699"/>
    <cellStyle name="20 % - Markeringsfarve4 2 2 3 3 4 6" xfId="2360"/>
    <cellStyle name="20 % - Markeringsfarve4 2 2 3 3 4 6 2" xfId="12700"/>
    <cellStyle name="20 % - Markeringsfarve4 2 2 3 3 4 7" xfId="12695"/>
    <cellStyle name="20 % - Markeringsfarve4 2 2 3 3 5" xfId="2361"/>
    <cellStyle name="20 % - Markeringsfarve4 2 2 3 3 5 2" xfId="12701"/>
    <cellStyle name="20 % - Markeringsfarve4 2 2 3 3 6" xfId="2362"/>
    <cellStyle name="20 % - Markeringsfarve4 2 2 3 3 6 2" xfId="12702"/>
    <cellStyle name="20 % - Markeringsfarve4 2 2 3 3 7" xfId="2363"/>
    <cellStyle name="20 % - Markeringsfarve4 2 2 3 3 7 2" xfId="12703"/>
    <cellStyle name="20 % - Markeringsfarve4 2 2 3 3 8" xfId="2364"/>
    <cellStyle name="20 % - Markeringsfarve4 2 2 3 3 8 2" xfId="12704"/>
    <cellStyle name="20 % - Markeringsfarve4 2 2 3 3 9" xfId="2365"/>
    <cellStyle name="20 % - Markeringsfarve4 2 2 3 3 9 2" xfId="12705"/>
    <cellStyle name="20 % - Markeringsfarve4 2 2 3 4" xfId="2366"/>
    <cellStyle name="20 % - Markeringsfarve4 2 2 3 4 2" xfId="2367"/>
    <cellStyle name="20 % - Markeringsfarve4 2 2 3 4 2 2" xfId="12707"/>
    <cellStyle name="20 % - Markeringsfarve4 2 2 3 4 3" xfId="2368"/>
    <cellStyle name="20 % - Markeringsfarve4 2 2 3 4 3 2" xfId="12708"/>
    <cellStyle name="20 % - Markeringsfarve4 2 2 3 4 4" xfId="2369"/>
    <cellStyle name="20 % - Markeringsfarve4 2 2 3 4 4 2" xfId="12709"/>
    <cellStyle name="20 % - Markeringsfarve4 2 2 3 4 5" xfId="2370"/>
    <cellStyle name="20 % - Markeringsfarve4 2 2 3 4 5 2" xfId="12710"/>
    <cellStyle name="20 % - Markeringsfarve4 2 2 3 4 6" xfId="2371"/>
    <cellStyle name="20 % - Markeringsfarve4 2 2 3 4 6 2" xfId="12711"/>
    <cellStyle name="20 % - Markeringsfarve4 2 2 3 4 7" xfId="12706"/>
    <cellStyle name="20 % - Markeringsfarve4 2 2 3 5" xfId="2372"/>
    <cellStyle name="20 % - Markeringsfarve4 2 2 3 5 2" xfId="2373"/>
    <cellStyle name="20 % - Markeringsfarve4 2 2 3 5 2 2" xfId="12713"/>
    <cellStyle name="20 % - Markeringsfarve4 2 2 3 5 3" xfId="2374"/>
    <cellStyle name="20 % - Markeringsfarve4 2 2 3 5 3 2" xfId="12714"/>
    <cellStyle name="20 % - Markeringsfarve4 2 2 3 5 4" xfId="2375"/>
    <cellStyle name="20 % - Markeringsfarve4 2 2 3 5 4 2" xfId="12715"/>
    <cellStyle name="20 % - Markeringsfarve4 2 2 3 5 5" xfId="2376"/>
    <cellStyle name="20 % - Markeringsfarve4 2 2 3 5 5 2" xfId="12716"/>
    <cellStyle name="20 % - Markeringsfarve4 2 2 3 5 6" xfId="2377"/>
    <cellStyle name="20 % - Markeringsfarve4 2 2 3 5 6 2" xfId="12717"/>
    <cellStyle name="20 % - Markeringsfarve4 2 2 3 5 7" xfId="12712"/>
    <cellStyle name="20 % - Markeringsfarve4 2 2 3 6" xfId="2378"/>
    <cellStyle name="20 % - Markeringsfarve4 2 2 3 6 2" xfId="2379"/>
    <cellStyle name="20 % - Markeringsfarve4 2 2 3 6 2 2" xfId="12719"/>
    <cellStyle name="20 % - Markeringsfarve4 2 2 3 6 3" xfId="2380"/>
    <cellStyle name="20 % - Markeringsfarve4 2 2 3 6 3 2" xfId="12720"/>
    <cellStyle name="20 % - Markeringsfarve4 2 2 3 6 4" xfId="2381"/>
    <cellStyle name="20 % - Markeringsfarve4 2 2 3 6 4 2" xfId="12721"/>
    <cellStyle name="20 % - Markeringsfarve4 2 2 3 6 5" xfId="2382"/>
    <cellStyle name="20 % - Markeringsfarve4 2 2 3 6 5 2" xfId="12722"/>
    <cellStyle name="20 % - Markeringsfarve4 2 2 3 6 6" xfId="2383"/>
    <cellStyle name="20 % - Markeringsfarve4 2 2 3 6 6 2" xfId="12723"/>
    <cellStyle name="20 % - Markeringsfarve4 2 2 3 6 7" xfId="12718"/>
    <cellStyle name="20 % - Markeringsfarve4 2 2 3 7" xfId="2384"/>
    <cellStyle name="20 % - Markeringsfarve4 2 2 3 7 2" xfId="12724"/>
    <cellStyle name="20 % - Markeringsfarve4 2 2 3 8" xfId="2385"/>
    <cellStyle name="20 % - Markeringsfarve4 2 2 3 8 2" xfId="12725"/>
    <cellStyle name="20 % - Markeringsfarve4 2 2 3 9" xfId="2386"/>
    <cellStyle name="20 % - Markeringsfarve4 2 2 3 9 2" xfId="12726"/>
    <cellStyle name="20 % - Markeringsfarve4 2 2 4" xfId="2387"/>
    <cellStyle name="20 % - Markeringsfarve4 2 2 4 10" xfId="2388"/>
    <cellStyle name="20 % - Markeringsfarve4 2 2 4 10 2" xfId="12728"/>
    <cellStyle name="20 % - Markeringsfarve4 2 2 4 11" xfId="12727"/>
    <cellStyle name="20 % - Markeringsfarve4 2 2 4 2" xfId="2389"/>
    <cellStyle name="20 % - Markeringsfarve4 2 2 4 2 10" xfId="12729"/>
    <cellStyle name="20 % - Markeringsfarve4 2 2 4 2 2" xfId="2390"/>
    <cellStyle name="20 % - Markeringsfarve4 2 2 4 2 2 2" xfId="2391"/>
    <cellStyle name="20 % - Markeringsfarve4 2 2 4 2 2 2 2" xfId="12731"/>
    <cellStyle name="20 % - Markeringsfarve4 2 2 4 2 2 3" xfId="2392"/>
    <cellStyle name="20 % - Markeringsfarve4 2 2 4 2 2 3 2" xfId="12732"/>
    <cellStyle name="20 % - Markeringsfarve4 2 2 4 2 2 4" xfId="2393"/>
    <cellStyle name="20 % - Markeringsfarve4 2 2 4 2 2 4 2" xfId="12733"/>
    <cellStyle name="20 % - Markeringsfarve4 2 2 4 2 2 5" xfId="2394"/>
    <cellStyle name="20 % - Markeringsfarve4 2 2 4 2 2 5 2" xfId="12734"/>
    <cellStyle name="20 % - Markeringsfarve4 2 2 4 2 2 6" xfId="2395"/>
    <cellStyle name="20 % - Markeringsfarve4 2 2 4 2 2 6 2" xfId="12735"/>
    <cellStyle name="20 % - Markeringsfarve4 2 2 4 2 2 7" xfId="12730"/>
    <cellStyle name="20 % - Markeringsfarve4 2 2 4 2 3" xfId="2396"/>
    <cellStyle name="20 % - Markeringsfarve4 2 2 4 2 3 2" xfId="2397"/>
    <cellStyle name="20 % - Markeringsfarve4 2 2 4 2 3 2 2" xfId="12737"/>
    <cellStyle name="20 % - Markeringsfarve4 2 2 4 2 3 3" xfId="2398"/>
    <cellStyle name="20 % - Markeringsfarve4 2 2 4 2 3 3 2" xfId="12738"/>
    <cellStyle name="20 % - Markeringsfarve4 2 2 4 2 3 4" xfId="2399"/>
    <cellStyle name="20 % - Markeringsfarve4 2 2 4 2 3 4 2" xfId="12739"/>
    <cellStyle name="20 % - Markeringsfarve4 2 2 4 2 3 5" xfId="2400"/>
    <cellStyle name="20 % - Markeringsfarve4 2 2 4 2 3 5 2" xfId="12740"/>
    <cellStyle name="20 % - Markeringsfarve4 2 2 4 2 3 6" xfId="2401"/>
    <cellStyle name="20 % - Markeringsfarve4 2 2 4 2 3 6 2" xfId="12741"/>
    <cellStyle name="20 % - Markeringsfarve4 2 2 4 2 3 7" xfId="12736"/>
    <cellStyle name="20 % - Markeringsfarve4 2 2 4 2 4" xfId="2402"/>
    <cellStyle name="20 % - Markeringsfarve4 2 2 4 2 4 2" xfId="2403"/>
    <cellStyle name="20 % - Markeringsfarve4 2 2 4 2 4 2 2" xfId="12743"/>
    <cellStyle name="20 % - Markeringsfarve4 2 2 4 2 4 3" xfId="2404"/>
    <cellStyle name="20 % - Markeringsfarve4 2 2 4 2 4 3 2" xfId="12744"/>
    <cellStyle name="20 % - Markeringsfarve4 2 2 4 2 4 4" xfId="2405"/>
    <cellStyle name="20 % - Markeringsfarve4 2 2 4 2 4 4 2" xfId="12745"/>
    <cellStyle name="20 % - Markeringsfarve4 2 2 4 2 4 5" xfId="2406"/>
    <cellStyle name="20 % - Markeringsfarve4 2 2 4 2 4 5 2" xfId="12746"/>
    <cellStyle name="20 % - Markeringsfarve4 2 2 4 2 4 6" xfId="2407"/>
    <cellStyle name="20 % - Markeringsfarve4 2 2 4 2 4 6 2" xfId="12747"/>
    <cellStyle name="20 % - Markeringsfarve4 2 2 4 2 4 7" xfId="12742"/>
    <cellStyle name="20 % - Markeringsfarve4 2 2 4 2 5" xfId="2408"/>
    <cellStyle name="20 % - Markeringsfarve4 2 2 4 2 5 2" xfId="12748"/>
    <cellStyle name="20 % - Markeringsfarve4 2 2 4 2 6" xfId="2409"/>
    <cellStyle name="20 % - Markeringsfarve4 2 2 4 2 6 2" xfId="12749"/>
    <cellStyle name="20 % - Markeringsfarve4 2 2 4 2 7" xfId="2410"/>
    <cellStyle name="20 % - Markeringsfarve4 2 2 4 2 7 2" xfId="12750"/>
    <cellStyle name="20 % - Markeringsfarve4 2 2 4 2 8" xfId="2411"/>
    <cellStyle name="20 % - Markeringsfarve4 2 2 4 2 8 2" xfId="12751"/>
    <cellStyle name="20 % - Markeringsfarve4 2 2 4 2 9" xfId="2412"/>
    <cellStyle name="20 % - Markeringsfarve4 2 2 4 2 9 2" xfId="12752"/>
    <cellStyle name="20 % - Markeringsfarve4 2 2 4 3" xfId="2413"/>
    <cellStyle name="20 % - Markeringsfarve4 2 2 4 3 2" xfId="2414"/>
    <cellStyle name="20 % - Markeringsfarve4 2 2 4 3 2 2" xfId="12754"/>
    <cellStyle name="20 % - Markeringsfarve4 2 2 4 3 3" xfId="2415"/>
    <cellStyle name="20 % - Markeringsfarve4 2 2 4 3 3 2" xfId="12755"/>
    <cellStyle name="20 % - Markeringsfarve4 2 2 4 3 4" xfId="2416"/>
    <cellStyle name="20 % - Markeringsfarve4 2 2 4 3 4 2" xfId="12756"/>
    <cellStyle name="20 % - Markeringsfarve4 2 2 4 3 5" xfId="2417"/>
    <cellStyle name="20 % - Markeringsfarve4 2 2 4 3 5 2" xfId="12757"/>
    <cellStyle name="20 % - Markeringsfarve4 2 2 4 3 6" xfId="2418"/>
    <cellStyle name="20 % - Markeringsfarve4 2 2 4 3 6 2" xfId="12758"/>
    <cellStyle name="20 % - Markeringsfarve4 2 2 4 3 7" xfId="12753"/>
    <cellStyle name="20 % - Markeringsfarve4 2 2 4 4" xfId="2419"/>
    <cellStyle name="20 % - Markeringsfarve4 2 2 4 4 2" xfId="2420"/>
    <cellStyle name="20 % - Markeringsfarve4 2 2 4 4 2 2" xfId="12760"/>
    <cellStyle name="20 % - Markeringsfarve4 2 2 4 4 3" xfId="2421"/>
    <cellStyle name="20 % - Markeringsfarve4 2 2 4 4 3 2" xfId="12761"/>
    <cellStyle name="20 % - Markeringsfarve4 2 2 4 4 4" xfId="2422"/>
    <cellStyle name="20 % - Markeringsfarve4 2 2 4 4 4 2" xfId="12762"/>
    <cellStyle name="20 % - Markeringsfarve4 2 2 4 4 5" xfId="2423"/>
    <cellStyle name="20 % - Markeringsfarve4 2 2 4 4 5 2" xfId="12763"/>
    <cellStyle name="20 % - Markeringsfarve4 2 2 4 4 6" xfId="2424"/>
    <cellStyle name="20 % - Markeringsfarve4 2 2 4 4 6 2" xfId="12764"/>
    <cellStyle name="20 % - Markeringsfarve4 2 2 4 4 7" xfId="12759"/>
    <cellStyle name="20 % - Markeringsfarve4 2 2 4 5" xfId="2425"/>
    <cellStyle name="20 % - Markeringsfarve4 2 2 4 5 2" xfId="2426"/>
    <cellStyle name="20 % - Markeringsfarve4 2 2 4 5 2 2" xfId="12766"/>
    <cellStyle name="20 % - Markeringsfarve4 2 2 4 5 3" xfId="2427"/>
    <cellStyle name="20 % - Markeringsfarve4 2 2 4 5 3 2" xfId="12767"/>
    <cellStyle name="20 % - Markeringsfarve4 2 2 4 5 4" xfId="2428"/>
    <cellStyle name="20 % - Markeringsfarve4 2 2 4 5 4 2" xfId="12768"/>
    <cellStyle name="20 % - Markeringsfarve4 2 2 4 5 5" xfId="2429"/>
    <cellStyle name="20 % - Markeringsfarve4 2 2 4 5 5 2" xfId="12769"/>
    <cellStyle name="20 % - Markeringsfarve4 2 2 4 5 6" xfId="2430"/>
    <cellStyle name="20 % - Markeringsfarve4 2 2 4 5 6 2" xfId="12770"/>
    <cellStyle name="20 % - Markeringsfarve4 2 2 4 5 7" xfId="12765"/>
    <cellStyle name="20 % - Markeringsfarve4 2 2 4 6" xfId="2431"/>
    <cellStyle name="20 % - Markeringsfarve4 2 2 4 6 2" xfId="12771"/>
    <cellStyle name="20 % - Markeringsfarve4 2 2 4 7" xfId="2432"/>
    <cellStyle name="20 % - Markeringsfarve4 2 2 4 7 2" xfId="12772"/>
    <cellStyle name="20 % - Markeringsfarve4 2 2 4 8" xfId="2433"/>
    <cellStyle name="20 % - Markeringsfarve4 2 2 4 8 2" xfId="12773"/>
    <cellStyle name="20 % - Markeringsfarve4 2 2 4 9" xfId="2434"/>
    <cellStyle name="20 % - Markeringsfarve4 2 2 4 9 2" xfId="12774"/>
    <cellStyle name="20 % - Markeringsfarve4 2 2 5" xfId="2435"/>
    <cellStyle name="20 % - Markeringsfarve4 2 2 5 10" xfId="12775"/>
    <cellStyle name="20 % - Markeringsfarve4 2 2 5 2" xfId="2436"/>
    <cellStyle name="20 % - Markeringsfarve4 2 2 5 2 2" xfId="2437"/>
    <cellStyle name="20 % - Markeringsfarve4 2 2 5 2 2 2" xfId="12777"/>
    <cellStyle name="20 % - Markeringsfarve4 2 2 5 2 3" xfId="2438"/>
    <cellStyle name="20 % - Markeringsfarve4 2 2 5 2 3 2" xfId="12778"/>
    <cellStyle name="20 % - Markeringsfarve4 2 2 5 2 4" xfId="2439"/>
    <cellStyle name="20 % - Markeringsfarve4 2 2 5 2 4 2" xfId="12779"/>
    <cellStyle name="20 % - Markeringsfarve4 2 2 5 2 5" xfId="2440"/>
    <cellStyle name="20 % - Markeringsfarve4 2 2 5 2 5 2" xfId="12780"/>
    <cellStyle name="20 % - Markeringsfarve4 2 2 5 2 6" xfId="2441"/>
    <cellStyle name="20 % - Markeringsfarve4 2 2 5 2 6 2" xfId="12781"/>
    <cellStyle name="20 % - Markeringsfarve4 2 2 5 2 7" xfId="12776"/>
    <cellStyle name="20 % - Markeringsfarve4 2 2 5 3" xfId="2442"/>
    <cellStyle name="20 % - Markeringsfarve4 2 2 5 3 2" xfId="2443"/>
    <cellStyle name="20 % - Markeringsfarve4 2 2 5 3 2 2" xfId="12783"/>
    <cellStyle name="20 % - Markeringsfarve4 2 2 5 3 3" xfId="2444"/>
    <cellStyle name="20 % - Markeringsfarve4 2 2 5 3 3 2" xfId="12784"/>
    <cellStyle name="20 % - Markeringsfarve4 2 2 5 3 4" xfId="2445"/>
    <cellStyle name="20 % - Markeringsfarve4 2 2 5 3 4 2" xfId="12785"/>
    <cellStyle name="20 % - Markeringsfarve4 2 2 5 3 5" xfId="2446"/>
    <cellStyle name="20 % - Markeringsfarve4 2 2 5 3 5 2" xfId="12786"/>
    <cellStyle name="20 % - Markeringsfarve4 2 2 5 3 6" xfId="2447"/>
    <cellStyle name="20 % - Markeringsfarve4 2 2 5 3 6 2" xfId="12787"/>
    <cellStyle name="20 % - Markeringsfarve4 2 2 5 3 7" xfId="12782"/>
    <cellStyle name="20 % - Markeringsfarve4 2 2 5 4" xfId="2448"/>
    <cellStyle name="20 % - Markeringsfarve4 2 2 5 4 2" xfId="2449"/>
    <cellStyle name="20 % - Markeringsfarve4 2 2 5 4 2 2" xfId="12789"/>
    <cellStyle name="20 % - Markeringsfarve4 2 2 5 4 3" xfId="2450"/>
    <cellStyle name="20 % - Markeringsfarve4 2 2 5 4 3 2" xfId="12790"/>
    <cellStyle name="20 % - Markeringsfarve4 2 2 5 4 4" xfId="2451"/>
    <cellStyle name="20 % - Markeringsfarve4 2 2 5 4 4 2" xfId="12791"/>
    <cellStyle name="20 % - Markeringsfarve4 2 2 5 4 5" xfId="2452"/>
    <cellStyle name="20 % - Markeringsfarve4 2 2 5 4 5 2" xfId="12792"/>
    <cellStyle name="20 % - Markeringsfarve4 2 2 5 4 6" xfId="2453"/>
    <cellStyle name="20 % - Markeringsfarve4 2 2 5 4 6 2" xfId="12793"/>
    <cellStyle name="20 % - Markeringsfarve4 2 2 5 4 7" xfId="12788"/>
    <cellStyle name="20 % - Markeringsfarve4 2 2 5 5" xfId="2454"/>
    <cellStyle name="20 % - Markeringsfarve4 2 2 5 5 2" xfId="12794"/>
    <cellStyle name="20 % - Markeringsfarve4 2 2 5 6" xfId="2455"/>
    <cellStyle name="20 % - Markeringsfarve4 2 2 5 6 2" xfId="12795"/>
    <cellStyle name="20 % - Markeringsfarve4 2 2 5 7" xfId="2456"/>
    <cellStyle name="20 % - Markeringsfarve4 2 2 5 7 2" xfId="12796"/>
    <cellStyle name="20 % - Markeringsfarve4 2 2 5 8" xfId="2457"/>
    <cellStyle name="20 % - Markeringsfarve4 2 2 5 8 2" xfId="12797"/>
    <cellStyle name="20 % - Markeringsfarve4 2 2 5 9" xfId="2458"/>
    <cellStyle name="20 % - Markeringsfarve4 2 2 5 9 2" xfId="12798"/>
    <cellStyle name="20 % - Markeringsfarve4 2 2 6" xfId="2459"/>
    <cellStyle name="20 % - Markeringsfarve4 2 2 6 2" xfId="2460"/>
    <cellStyle name="20 % - Markeringsfarve4 2 2 6 2 2" xfId="12800"/>
    <cellStyle name="20 % - Markeringsfarve4 2 2 6 3" xfId="2461"/>
    <cellStyle name="20 % - Markeringsfarve4 2 2 6 3 2" xfId="12801"/>
    <cellStyle name="20 % - Markeringsfarve4 2 2 6 4" xfId="2462"/>
    <cellStyle name="20 % - Markeringsfarve4 2 2 6 4 2" xfId="12802"/>
    <cellStyle name="20 % - Markeringsfarve4 2 2 6 5" xfId="2463"/>
    <cellStyle name="20 % - Markeringsfarve4 2 2 6 5 2" xfId="12803"/>
    <cellStyle name="20 % - Markeringsfarve4 2 2 6 6" xfId="2464"/>
    <cellStyle name="20 % - Markeringsfarve4 2 2 6 6 2" xfId="12804"/>
    <cellStyle name="20 % - Markeringsfarve4 2 2 6 7" xfId="12799"/>
    <cellStyle name="20 % - Markeringsfarve4 2 2 7" xfId="2465"/>
    <cellStyle name="20 % - Markeringsfarve4 2 2 7 2" xfId="2466"/>
    <cellStyle name="20 % - Markeringsfarve4 2 2 7 2 2" xfId="12806"/>
    <cellStyle name="20 % - Markeringsfarve4 2 2 7 3" xfId="2467"/>
    <cellStyle name="20 % - Markeringsfarve4 2 2 7 3 2" xfId="12807"/>
    <cellStyle name="20 % - Markeringsfarve4 2 2 7 4" xfId="2468"/>
    <cellStyle name="20 % - Markeringsfarve4 2 2 7 4 2" xfId="12808"/>
    <cellStyle name="20 % - Markeringsfarve4 2 2 7 5" xfId="2469"/>
    <cellStyle name="20 % - Markeringsfarve4 2 2 7 5 2" xfId="12809"/>
    <cellStyle name="20 % - Markeringsfarve4 2 2 7 6" xfId="2470"/>
    <cellStyle name="20 % - Markeringsfarve4 2 2 7 6 2" xfId="12810"/>
    <cellStyle name="20 % - Markeringsfarve4 2 2 7 7" xfId="12805"/>
    <cellStyle name="20 % - Markeringsfarve4 2 2 8" xfId="2471"/>
    <cellStyle name="20 % - Markeringsfarve4 2 2 8 2" xfId="2472"/>
    <cellStyle name="20 % - Markeringsfarve4 2 2 8 2 2" xfId="12812"/>
    <cellStyle name="20 % - Markeringsfarve4 2 2 8 3" xfId="2473"/>
    <cellStyle name="20 % - Markeringsfarve4 2 2 8 3 2" xfId="12813"/>
    <cellStyle name="20 % - Markeringsfarve4 2 2 8 4" xfId="2474"/>
    <cellStyle name="20 % - Markeringsfarve4 2 2 8 4 2" xfId="12814"/>
    <cellStyle name="20 % - Markeringsfarve4 2 2 8 5" xfId="2475"/>
    <cellStyle name="20 % - Markeringsfarve4 2 2 8 5 2" xfId="12815"/>
    <cellStyle name="20 % - Markeringsfarve4 2 2 8 6" xfId="2476"/>
    <cellStyle name="20 % - Markeringsfarve4 2 2 8 6 2" xfId="12816"/>
    <cellStyle name="20 % - Markeringsfarve4 2 2 8 7" xfId="12811"/>
    <cellStyle name="20 % - Markeringsfarve4 2 2 9" xfId="2477"/>
    <cellStyle name="20 % - Markeringsfarve4 2 2 9 2" xfId="12817"/>
    <cellStyle name="20 % - Markeringsfarve4 2 2_Budget" xfId="2478"/>
    <cellStyle name="20 % - Markeringsfarve4 2 3" xfId="2479"/>
    <cellStyle name="20 % - Markeringsfarve4 2 3 10" xfId="2480"/>
    <cellStyle name="20 % - Markeringsfarve4 2 3 10 2" xfId="12819"/>
    <cellStyle name="20 % - Markeringsfarve4 2 3 11" xfId="2481"/>
    <cellStyle name="20 % - Markeringsfarve4 2 3 11 2" xfId="12820"/>
    <cellStyle name="20 % - Markeringsfarve4 2 3 12" xfId="2482"/>
    <cellStyle name="20 % - Markeringsfarve4 2 3 12 2" xfId="12821"/>
    <cellStyle name="20 % - Markeringsfarve4 2 3 13" xfId="2483"/>
    <cellStyle name="20 % - Markeringsfarve4 2 3 14" xfId="12818"/>
    <cellStyle name="20 % - Markeringsfarve4 2 3 2" xfId="2484"/>
    <cellStyle name="20 % - Markeringsfarve4 2 3 2 10" xfId="2485"/>
    <cellStyle name="20 % - Markeringsfarve4 2 3 2 10 2" xfId="12823"/>
    <cellStyle name="20 % - Markeringsfarve4 2 3 2 11" xfId="2486"/>
    <cellStyle name="20 % - Markeringsfarve4 2 3 2 11 2" xfId="12824"/>
    <cellStyle name="20 % - Markeringsfarve4 2 3 2 12" xfId="12822"/>
    <cellStyle name="20 % - Markeringsfarve4 2 3 2 2" xfId="2487"/>
    <cellStyle name="20 % - Markeringsfarve4 2 3 2 2 10" xfId="2488"/>
    <cellStyle name="20 % - Markeringsfarve4 2 3 2 2 10 2" xfId="12826"/>
    <cellStyle name="20 % - Markeringsfarve4 2 3 2 2 11" xfId="12825"/>
    <cellStyle name="20 % - Markeringsfarve4 2 3 2 2 2" xfId="2489"/>
    <cellStyle name="20 % - Markeringsfarve4 2 3 2 2 2 2" xfId="2490"/>
    <cellStyle name="20 % - Markeringsfarve4 2 3 2 2 2 2 2" xfId="12828"/>
    <cellStyle name="20 % - Markeringsfarve4 2 3 2 2 2 3" xfId="2491"/>
    <cellStyle name="20 % - Markeringsfarve4 2 3 2 2 2 3 2" xfId="12829"/>
    <cellStyle name="20 % - Markeringsfarve4 2 3 2 2 2 4" xfId="2492"/>
    <cellStyle name="20 % - Markeringsfarve4 2 3 2 2 2 4 2" xfId="12830"/>
    <cellStyle name="20 % - Markeringsfarve4 2 3 2 2 2 5" xfId="2493"/>
    <cellStyle name="20 % - Markeringsfarve4 2 3 2 2 2 5 2" xfId="12831"/>
    <cellStyle name="20 % - Markeringsfarve4 2 3 2 2 2 6" xfId="2494"/>
    <cellStyle name="20 % - Markeringsfarve4 2 3 2 2 2 6 2" xfId="12832"/>
    <cellStyle name="20 % - Markeringsfarve4 2 3 2 2 2 7" xfId="12827"/>
    <cellStyle name="20 % - Markeringsfarve4 2 3 2 2 3" xfId="2495"/>
    <cellStyle name="20 % - Markeringsfarve4 2 3 2 2 3 2" xfId="2496"/>
    <cellStyle name="20 % - Markeringsfarve4 2 3 2 2 3 2 2" xfId="12834"/>
    <cellStyle name="20 % - Markeringsfarve4 2 3 2 2 3 3" xfId="2497"/>
    <cellStyle name="20 % - Markeringsfarve4 2 3 2 2 3 3 2" xfId="12835"/>
    <cellStyle name="20 % - Markeringsfarve4 2 3 2 2 3 4" xfId="2498"/>
    <cellStyle name="20 % - Markeringsfarve4 2 3 2 2 3 4 2" xfId="12836"/>
    <cellStyle name="20 % - Markeringsfarve4 2 3 2 2 3 5" xfId="2499"/>
    <cellStyle name="20 % - Markeringsfarve4 2 3 2 2 3 5 2" xfId="12837"/>
    <cellStyle name="20 % - Markeringsfarve4 2 3 2 2 3 6" xfId="2500"/>
    <cellStyle name="20 % - Markeringsfarve4 2 3 2 2 3 6 2" xfId="12838"/>
    <cellStyle name="20 % - Markeringsfarve4 2 3 2 2 3 7" xfId="12833"/>
    <cellStyle name="20 % - Markeringsfarve4 2 3 2 2 4" xfId="2501"/>
    <cellStyle name="20 % - Markeringsfarve4 2 3 2 2 4 2" xfId="2502"/>
    <cellStyle name="20 % - Markeringsfarve4 2 3 2 2 4 2 2" xfId="12840"/>
    <cellStyle name="20 % - Markeringsfarve4 2 3 2 2 4 3" xfId="2503"/>
    <cellStyle name="20 % - Markeringsfarve4 2 3 2 2 4 3 2" xfId="12841"/>
    <cellStyle name="20 % - Markeringsfarve4 2 3 2 2 4 4" xfId="2504"/>
    <cellStyle name="20 % - Markeringsfarve4 2 3 2 2 4 4 2" xfId="12842"/>
    <cellStyle name="20 % - Markeringsfarve4 2 3 2 2 4 5" xfId="2505"/>
    <cellStyle name="20 % - Markeringsfarve4 2 3 2 2 4 5 2" xfId="12843"/>
    <cellStyle name="20 % - Markeringsfarve4 2 3 2 2 4 6" xfId="2506"/>
    <cellStyle name="20 % - Markeringsfarve4 2 3 2 2 4 6 2" xfId="12844"/>
    <cellStyle name="20 % - Markeringsfarve4 2 3 2 2 4 7" xfId="12839"/>
    <cellStyle name="20 % - Markeringsfarve4 2 3 2 2 5" xfId="2507"/>
    <cellStyle name="20 % - Markeringsfarve4 2 3 2 2 5 2" xfId="2508"/>
    <cellStyle name="20 % - Markeringsfarve4 2 3 2 2 5 2 2" xfId="12846"/>
    <cellStyle name="20 % - Markeringsfarve4 2 3 2 2 5 3" xfId="2509"/>
    <cellStyle name="20 % - Markeringsfarve4 2 3 2 2 5 3 2" xfId="12847"/>
    <cellStyle name="20 % - Markeringsfarve4 2 3 2 2 5 4" xfId="2510"/>
    <cellStyle name="20 % - Markeringsfarve4 2 3 2 2 5 4 2" xfId="12848"/>
    <cellStyle name="20 % - Markeringsfarve4 2 3 2 2 5 5" xfId="2511"/>
    <cellStyle name="20 % - Markeringsfarve4 2 3 2 2 5 5 2" xfId="12849"/>
    <cellStyle name="20 % - Markeringsfarve4 2 3 2 2 5 6" xfId="2512"/>
    <cellStyle name="20 % - Markeringsfarve4 2 3 2 2 5 6 2" xfId="12850"/>
    <cellStyle name="20 % - Markeringsfarve4 2 3 2 2 5 7" xfId="12845"/>
    <cellStyle name="20 % - Markeringsfarve4 2 3 2 2 6" xfId="2513"/>
    <cellStyle name="20 % - Markeringsfarve4 2 3 2 2 6 2" xfId="12851"/>
    <cellStyle name="20 % - Markeringsfarve4 2 3 2 2 7" xfId="2514"/>
    <cellStyle name="20 % - Markeringsfarve4 2 3 2 2 7 2" xfId="12852"/>
    <cellStyle name="20 % - Markeringsfarve4 2 3 2 2 8" xfId="2515"/>
    <cellStyle name="20 % - Markeringsfarve4 2 3 2 2 8 2" xfId="12853"/>
    <cellStyle name="20 % - Markeringsfarve4 2 3 2 2 9" xfId="2516"/>
    <cellStyle name="20 % - Markeringsfarve4 2 3 2 2 9 2" xfId="12854"/>
    <cellStyle name="20 % - Markeringsfarve4 2 3 2 3" xfId="2517"/>
    <cellStyle name="20 % - Markeringsfarve4 2 3 2 3 2" xfId="2518"/>
    <cellStyle name="20 % - Markeringsfarve4 2 3 2 3 2 2" xfId="12856"/>
    <cellStyle name="20 % - Markeringsfarve4 2 3 2 3 3" xfId="2519"/>
    <cellStyle name="20 % - Markeringsfarve4 2 3 2 3 3 2" xfId="12857"/>
    <cellStyle name="20 % - Markeringsfarve4 2 3 2 3 4" xfId="2520"/>
    <cellStyle name="20 % - Markeringsfarve4 2 3 2 3 4 2" xfId="12858"/>
    <cellStyle name="20 % - Markeringsfarve4 2 3 2 3 5" xfId="2521"/>
    <cellStyle name="20 % - Markeringsfarve4 2 3 2 3 5 2" xfId="12859"/>
    <cellStyle name="20 % - Markeringsfarve4 2 3 2 3 6" xfId="2522"/>
    <cellStyle name="20 % - Markeringsfarve4 2 3 2 3 6 2" xfId="12860"/>
    <cellStyle name="20 % - Markeringsfarve4 2 3 2 3 7" xfId="12855"/>
    <cellStyle name="20 % - Markeringsfarve4 2 3 2 4" xfId="2523"/>
    <cellStyle name="20 % - Markeringsfarve4 2 3 2 4 2" xfId="2524"/>
    <cellStyle name="20 % - Markeringsfarve4 2 3 2 4 2 2" xfId="12862"/>
    <cellStyle name="20 % - Markeringsfarve4 2 3 2 4 3" xfId="2525"/>
    <cellStyle name="20 % - Markeringsfarve4 2 3 2 4 3 2" xfId="12863"/>
    <cellStyle name="20 % - Markeringsfarve4 2 3 2 4 4" xfId="2526"/>
    <cellStyle name="20 % - Markeringsfarve4 2 3 2 4 4 2" xfId="12864"/>
    <cellStyle name="20 % - Markeringsfarve4 2 3 2 4 5" xfId="2527"/>
    <cellStyle name="20 % - Markeringsfarve4 2 3 2 4 5 2" xfId="12865"/>
    <cellStyle name="20 % - Markeringsfarve4 2 3 2 4 6" xfId="2528"/>
    <cellStyle name="20 % - Markeringsfarve4 2 3 2 4 6 2" xfId="12866"/>
    <cellStyle name="20 % - Markeringsfarve4 2 3 2 4 7" xfId="12861"/>
    <cellStyle name="20 % - Markeringsfarve4 2 3 2 5" xfId="2529"/>
    <cellStyle name="20 % - Markeringsfarve4 2 3 2 5 2" xfId="2530"/>
    <cellStyle name="20 % - Markeringsfarve4 2 3 2 5 2 2" xfId="12868"/>
    <cellStyle name="20 % - Markeringsfarve4 2 3 2 5 3" xfId="2531"/>
    <cellStyle name="20 % - Markeringsfarve4 2 3 2 5 3 2" xfId="12869"/>
    <cellStyle name="20 % - Markeringsfarve4 2 3 2 5 4" xfId="2532"/>
    <cellStyle name="20 % - Markeringsfarve4 2 3 2 5 4 2" xfId="12870"/>
    <cellStyle name="20 % - Markeringsfarve4 2 3 2 5 5" xfId="2533"/>
    <cellStyle name="20 % - Markeringsfarve4 2 3 2 5 5 2" xfId="12871"/>
    <cellStyle name="20 % - Markeringsfarve4 2 3 2 5 6" xfId="2534"/>
    <cellStyle name="20 % - Markeringsfarve4 2 3 2 5 6 2" xfId="12872"/>
    <cellStyle name="20 % - Markeringsfarve4 2 3 2 5 7" xfId="12867"/>
    <cellStyle name="20 % - Markeringsfarve4 2 3 2 6" xfId="2535"/>
    <cellStyle name="20 % - Markeringsfarve4 2 3 2 6 2" xfId="2536"/>
    <cellStyle name="20 % - Markeringsfarve4 2 3 2 6 2 2" xfId="12874"/>
    <cellStyle name="20 % - Markeringsfarve4 2 3 2 6 3" xfId="2537"/>
    <cellStyle name="20 % - Markeringsfarve4 2 3 2 6 3 2" xfId="12875"/>
    <cellStyle name="20 % - Markeringsfarve4 2 3 2 6 4" xfId="2538"/>
    <cellStyle name="20 % - Markeringsfarve4 2 3 2 6 4 2" xfId="12876"/>
    <cellStyle name="20 % - Markeringsfarve4 2 3 2 6 5" xfId="2539"/>
    <cellStyle name="20 % - Markeringsfarve4 2 3 2 6 5 2" xfId="12877"/>
    <cellStyle name="20 % - Markeringsfarve4 2 3 2 6 6" xfId="2540"/>
    <cellStyle name="20 % - Markeringsfarve4 2 3 2 6 6 2" xfId="12878"/>
    <cellStyle name="20 % - Markeringsfarve4 2 3 2 6 7" xfId="12873"/>
    <cellStyle name="20 % - Markeringsfarve4 2 3 2 7" xfId="2541"/>
    <cellStyle name="20 % - Markeringsfarve4 2 3 2 7 2" xfId="12879"/>
    <cellStyle name="20 % - Markeringsfarve4 2 3 2 8" xfId="2542"/>
    <cellStyle name="20 % - Markeringsfarve4 2 3 2 8 2" xfId="12880"/>
    <cellStyle name="20 % - Markeringsfarve4 2 3 2 9" xfId="2543"/>
    <cellStyle name="20 % - Markeringsfarve4 2 3 2 9 2" xfId="12881"/>
    <cellStyle name="20 % - Markeringsfarve4 2 3 3" xfId="2544"/>
    <cellStyle name="20 % - Markeringsfarve4 2 3 3 10" xfId="2545"/>
    <cellStyle name="20 % - Markeringsfarve4 2 3 3 10 2" xfId="12883"/>
    <cellStyle name="20 % - Markeringsfarve4 2 3 3 11" xfId="12882"/>
    <cellStyle name="20 % - Markeringsfarve4 2 3 3 2" xfId="2546"/>
    <cellStyle name="20 % - Markeringsfarve4 2 3 3 2 2" xfId="2547"/>
    <cellStyle name="20 % - Markeringsfarve4 2 3 3 2 2 2" xfId="12885"/>
    <cellStyle name="20 % - Markeringsfarve4 2 3 3 2 3" xfId="2548"/>
    <cellStyle name="20 % - Markeringsfarve4 2 3 3 2 3 2" xfId="12886"/>
    <cellStyle name="20 % - Markeringsfarve4 2 3 3 2 4" xfId="2549"/>
    <cellStyle name="20 % - Markeringsfarve4 2 3 3 2 4 2" xfId="12887"/>
    <cellStyle name="20 % - Markeringsfarve4 2 3 3 2 5" xfId="2550"/>
    <cellStyle name="20 % - Markeringsfarve4 2 3 3 2 5 2" xfId="12888"/>
    <cellStyle name="20 % - Markeringsfarve4 2 3 3 2 6" xfId="2551"/>
    <cellStyle name="20 % - Markeringsfarve4 2 3 3 2 6 2" xfId="12889"/>
    <cellStyle name="20 % - Markeringsfarve4 2 3 3 2 7" xfId="12884"/>
    <cellStyle name="20 % - Markeringsfarve4 2 3 3 3" xfId="2552"/>
    <cellStyle name="20 % - Markeringsfarve4 2 3 3 3 2" xfId="2553"/>
    <cellStyle name="20 % - Markeringsfarve4 2 3 3 3 2 2" xfId="12891"/>
    <cellStyle name="20 % - Markeringsfarve4 2 3 3 3 3" xfId="2554"/>
    <cellStyle name="20 % - Markeringsfarve4 2 3 3 3 3 2" xfId="12892"/>
    <cellStyle name="20 % - Markeringsfarve4 2 3 3 3 4" xfId="2555"/>
    <cellStyle name="20 % - Markeringsfarve4 2 3 3 3 4 2" xfId="12893"/>
    <cellStyle name="20 % - Markeringsfarve4 2 3 3 3 5" xfId="2556"/>
    <cellStyle name="20 % - Markeringsfarve4 2 3 3 3 5 2" xfId="12894"/>
    <cellStyle name="20 % - Markeringsfarve4 2 3 3 3 6" xfId="2557"/>
    <cellStyle name="20 % - Markeringsfarve4 2 3 3 3 6 2" xfId="12895"/>
    <cellStyle name="20 % - Markeringsfarve4 2 3 3 3 7" xfId="12890"/>
    <cellStyle name="20 % - Markeringsfarve4 2 3 3 4" xfId="2558"/>
    <cellStyle name="20 % - Markeringsfarve4 2 3 3 4 2" xfId="2559"/>
    <cellStyle name="20 % - Markeringsfarve4 2 3 3 4 2 2" xfId="12897"/>
    <cellStyle name="20 % - Markeringsfarve4 2 3 3 4 3" xfId="2560"/>
    <cellStyle name="20 % - Markeringsfarve4 2 3 3 4 3 2" xfId="12898"/>
    <cellStyle name="20 % - Markeringsfarve4 2 3 3 4 4" xfId="2561"/>
    <cellStyle name="20 % - Markeringsfarve4 2 3 3 4 4 2" xfId="12899"/>
    <cellStyle name="20 % - Markeringsfarve4 2 3 3 4 5" xfId="2562"/>
    <cellStyle name="20 % - Markeringsfarve4 2 3 3 4 5 2" xfId="12900"/>
    <cellStyle name="20 % - Markeringsfarve4 2 3 3 4 6" xfId="2563"/>
    <cellStyle name="20 % - Markeringsfarve4 2 3 3 4 6 2" xfId="12901"/>
    <cellStyle name="20 % - Markeringsfarve4 2 3 3 4 7" xfId="12896"/>
    <cellStyle name="20 % - Markeringsfarve4 2 3 3 5" xfId="2564"/>
    <cellStyle name="20 % - Markeringsfarve4 2 3 3 5 2" xfId="2565"/>
    <cellStyle name="20 % - Markeringsfarve4 2 3 3 5 2 2" xfId="12903"/>
    <cellStyle name="20 % - Markeringsfarve4 2 3 3 5 3" xfId="2566"/>
    <cellStyle name="20 % - Markeringsfarve4 2 3 3 5 3 2" xfId="12904"/>
    <cellStyle name="20 % - Markeringsfarve4 2 3 3 5 4" xfId="2567"/>
    <cellStyle name="20 % - Markeringsfarve4 2 3 3 5 4 2" xfId="12905"/>
    <cellStyle name="20 % - Markeringsfarve4 2 3 3 5 5" xfId="2568"/>
    <cellStyle name="20 % - Markeringsfarve4 2 3 3 5 5 2" xfId="12906"/>
    <cellStyle name="20 % - Markeringsfarve4 2 3 3 5 6" xfId="2569"/>
    <cellStyle name="20 % - Markeringsfarve4 2 3 3 5 6 2" xfId="12907"/>
    <cellStyle name="20 % - Markeringsfarve4 2 3 3 5 7" xfId="12902"/>
    <cellStyle name="20 % - Markeringsfarve4 2 3 3 6" xfId="2570"/>
    <cellStyle name="20 % - Markeringsfarve4 2 3 3 6 2" xfId="12908"/>
    <cellStyle name="20 % - Markeringsfarve4 2 3 3 7" xfId="2571"/>
    <cellStyle name="20 % - Markeringsfarve4 2 3 3 7 2" xfId="12909"/>
    <cellStyle name="20 % - Markeringsfarve4 2 3 3 8" xfId="2572"/>
    <cellStyle name="20 % - Markeringsfarve4 2 3 3 8 2" xfId="12910"/>
    <cellStyle name="20 % - Markeringsfarve4 2 3 3 9" xfId="2573"/>
    <cellStyle name="20 % - Markeringsfarve4 2 3 3 9 2" xfId="12911"/>
    <cellStyle name="20 % - Markeringsfarve4 2 3 4" xfId="2574"/>
    <cellStyle name="20 % - Markeringsfarve4 2 3 4 2" xfId="2575"/>
    <cellStyle name="20 % - Markeringsfarve4 2 3 4 2 2" xfId="12913"/>
    <cellStyle name="20 % - Markeringsfarve4 2 3 4 3" xfId="2576"/>
    <cellStyle name="20 % - Markeringsfarve4 2 3 4 3 2" xfId="12914"/>
    <cellStyle name="20 % - Markeringsfarve4 2 3 4 4" xfId="2577"/>
    <cellStyle name="20 % - Markeringsfarve4 2 3 4 4 2" xfId="12915"/>
    <cellStyle name="20 % - Markeringsfarve4 2 3 4 5" xfId="2578"/>
    <cellStyle name="20 % - Markeringsfarve4 2 3 4 5 2" xfId="12916"/>
    <cellStyle name="20 % - Markeringsfarve4 2 3 4 6" xfId="2579"/>
    <cellStyle name="20 % - Markeringsfarve4 2 3 4 6 2" xfId="12917"/>
    <cellStyle name="20 % - Markeringsfarve4 2 3 4 7" xfId="12912"/>
    <cellStyle name="20 % - Markeringsfarve4 2 3 5" xfId="2580"/>
    <cellStyle name="20 % - Markeringsfarve4 2 3 5 2" xfId="2581"/>
    <cellStyle name="20 % - Markeringsfarve4 2 3 5 2 2" xfId="12919"/>
    <cellStyle name="20 % - Markeringsfarve4 2 3 5 3" xfId="2582"/>
    <cellStyle name="20 % - Markeringsfarve4 2 3 5 3 2" xfId="12920"/>
    <cellStyle name="20 % - Markeringsfarve4 2 3 5 4" xfId="2583"/>
    <cellStyle name="20 % - Markeringsfarve4 2 3 5 4 2" xfId="12921"/>
    <cellStyle name="20 % - Markeringsfarve4 2 3 5 5" xfId="2584"/>
    <cellStyle name="20 % - Markeringsfarve4 2 3 5 5 2" xfId="12922"/>
    <cellStyle name="20 % - Markeringsfarve4 2 3 5 6" xfId="2585"/>
    <cellStyle name="20 % - Markeringsfarve4 2 3 5 6 2" xfId="12923"/>
    <cellStyle name="20 % - Markeringsfarve4 2 3 5 7" xfId="12918"/>
    <cellStyle name="20 % - Markeringsfarve4 2 3 6" xfId="2586"/>
    <cellStyle name="20 % - Markeringsfarve4 2 3 6 2" xfId="2587"/>
    <cellStyle name="20 % - Markeringsfarve4 2 3 6 2 2" xfId="12925"/>
    <cellStyle name="20 % - Markeringsfarve4 2 3 6 3" xfId="2588"/>
    <cellStyle name="20 % - Markeringsfarve4 2 3 6 3 2" xfId="12926"/>
    <cellStyle name="20 % - Markeringsfarve4 2 3 6 4" xfId="2589"/>
    <cellStyle name="20 % - Markeringsfarve4 2 3 6 4 2" xfId="12927"/>
    <cellStyle name="20 % - Markeringsfarve4 2 3 6 5" xfId="2590"/>
    <cellStyle name="20 % - Markeringsfarve4 2 3 6 5 2" xfId="12928"/>
    <cellStyle name="20 % - Markeringsfarve4 2 3 6 6" xfId="2591"/>
    <cellStyle name="20 % - Markeringsfarve4 2 3 6 6 2" xfId="12929"/>
    <cellStyle name="20 % - Markeringsfarve4 2 3 6 7" xfId="12924"/>
    <cellStyle name="20 % - Markeringsfarve4 2 3 7" xfId="2592"/>
    <cellStyle name="20 % - Markeringsfarve4 2 3 7 2" xfId="2593"/>
    <cellStyle name="20 % - Markeringsfarve4 2 3 7 2 2" xfId="12931"/>
    <cellStyle name="20 % - Markeringsfarve4 2 3 7 3" xfId="2594"/>
    <cellStyle name="20 % - Markeringsfarve4 2 3 7 3 2" xfId="12932"/>
    <cellStyle name="20 % - Markeringsfarve4 2 3 7 4" xfId="2595"/>
    <cellStyle name="20 % - Markeringsfarve4 2 3 7 4 2" xfId="12933"/>
    <cellStyle name="20 % - Markeringsfarve4 2 3 7 5" xfId="2596"/>
    <cellStyle name="20 % - Markeringsfarve4 2 3 7 5 2" xfId="12934"/>
    <cellStyle name="20 % - Markeringsfarve4 2 3 7 6" xfId="2597"/>
    <cellStyle name="20 % - Markeringsfarve4 2 3 7 6 2" xfId="12935"/>
    <cellStyle name="20 % - Markeringsfarve4 2 3 7 7" xfId="12930"/>
    <cellStyle name="20 % - Markeringsfarve4 2 3 8" xfId="2598"/>
    <cellStyle name="20 % - Markeringsfarve4 2 3 8 2" xfId="12936"/>
    <cellStyle name="20 % - Markeringsfarve4 2 3 9" xfId="2599"/>
    <cellStyle name="20 % - Markeringsfarve4 2 3 9 2" xfId="12937"/>
    <cellStyle name="20 % - Markeringsfarve4 2 4" xfId="2600"/>
    <cellStyle name="20 % - Markeringsfarve4 2 4 10" xfId="2601"/>
    <cellStyle name="20 % - Markeringsfarve4 2 4 10 2" xfId="12939"/>
    <cellStyle name="20 % - Markeringsfarve4 2 4 11" xfId="2602"/>
    <cellStyle name="20 % - Markeringsfarve4 2 4 11 2" xfId="12940"/>
    <cellStyle name="20 % - Markeringsfarve4 2 4 12" xfId="12938"/>
    <cellStyle name="20 % - Markeringsfarve4 2 4 2" xfId="2603"/>
    <cellStyle name="20 % - Markeringsfarve4 2 4 2 10" xfId="2604"/>
    <cellStyle name="20 % - Markeringsfarve4 2 4 2 10 2" xfId="12942"/>
    <cellStyle name="20 % - Markeringsfarve4 2 4 2 11" xfId="12941"/>
    <cellStyle name="20 % - Markeringsfarve4 2 4 2 2" xfId="2605"/>
    <cellStyle name="20 % - Markeringsfarve4 2 4 2 2 10" xfId="12943"/>
    <cellStyle name="20 % - Markeringsfarve4 2 4 2 2 2" xfId="2606"/>
    <cellStyle name="20 % - Markeringsfarve4 2 4 2 2 2 2" xfId="2607"/>
    <cellStyle name="20 % - Markeringsfarve4 2 4 2 2 2 2 2" xfId="12945"/>
    <cellStyle name="20 % - Markeringsfarve4 2 4 2 2 2 3" xfId="2608"/>
    <cellStyle name="20 % - Markeringsfarve4 2 4 2 2 2 3 2" xfId="12946"/>
    <cellStyle name="20 % - Markeringsfarve4 2 4 2 2 2 4" xfId="2609"/>
    <cellStyle name="20 % - Markeringsfarve4 2 4 2 2 2 4 2" xfId="12947"/>
    <cellStyle name="20 % - Markeringsfarve4 2 4 2 2 2 5" xfId="2610"/>
    <cellStyle name="20 % - Markeringsfarve4 2 4 2 2 2 5 2" xfId="12948"/>
    <cellStyle name="20 % - Markeringsfarve4 2 4 2 2 2 6" xfId="2611"/>
    <cellStyle name="20 % - Markeringsfarve4 2 4 2 2 2 6 2" xfId="12949"/>
    <cellStyle name="20 % - Markeringsfarve4 2 4 2 2 2 7" xfId="12944"/>
    <cellStyle name="20 % - Markeringsfarve4 2 4 2 2 3" xfId="2612"/>
    <cellStyle name="20 % - Markeringsfarve4 2 4 2 2 3 2" xfId="2613"/>
    <cellStyle name="20 % - Markeringsfarve4 2 4 2 2 3 2 2" xfId="12951"/>
    <cellStyle name="20 % - Markeringsfarve4 2 4 2 2 3 3" xfId="2614"/>
    <cellStyle name="20 % - Markeringsfarve4 2 4 2 2 3 3 2" xfId="12952"/>
    <cellStyle name="20 % - Markeringsfarve4 2 4 2 2 3 4" xfId="2615"/>
    <cellStyle name="20 % - Markeringsfarve4 2 4 2 2 3 4 2" xfId="12953"/>
    <cellStyle name="20 % - Markeringsfarve4 2 4 2 2 3 5" xfId="2616"/>
    <cellStyle name="20 % - Markeringsfarve4 2 4 2 2 3 5 2" xfId="12954"/>
    <cellStyle name="20 % - Markeringsfarve4 2 4 2 2 3 6" xfId="2617"/>
    <cellStyle name="20 % - Markeringsfarve4 2 4 2 2 3 6 2" xfId="12955"/>
    <cellStyle name="20 % - Markeringsfarve4 2 4 2 2 3 7" xfId="12950"/>
    <cellStyle name="20 % - Markeringsfarve4 2 4 2 2 4" xfId="2618"/>
    <cellStyle name="20 % - Markeringsfarve4 2 4 2 2 4 2" xfId="2619"/>
    <cellStyle name="20 % - Markeringsfarve4 2 4 2 2 4 2 2" xfId="12957"/>
    <cellStyle name="20 % - Markeringsfarve4 2 4 2 2 4 3" xfId="2620"/>
    <cellStyle name="20 % - Markeringsfarve4 2 4 2 2 4 3 2" xfId="12958"/>
    <cellStyle name="20 % - Markeringsfarve4 2 4 2 2 4 4" xfId="2621"/>
    <cellStyle name="20 % - Markeringsfarve4 2 4 2 2 4 4 2" xfId="12959"/>
    <cellStyle name="20 % - Markeringsfarve4 2 4 2 2 4 5" xfId="2622"/>
    <cellStyle name="20 % - Markeringsfarve4 2 4 2 2 4 5 2" xfId="12960"/>
    <cellStyle name="20 % - Markeringsfarve4 2 4 2 2 4 6" xfId="2623"/>
    <cellStyle name="20 % - Markeringsfarve4 2 4 2 2 4 6 2" xfId="12961"/>
    <cellStyle name="20 % - Markeringsfarve4 2 4 2 2 4 7" xfId="12956"/>
    <cellStyle name="20 % - Markeringsfarve4 2 4 2 2 5" xfId="2624"/>
    <cellStyle name="20 % - Markeringsfarve4 2 4 2 2 5 2" xfId="12962"/>
    <cellStyle name="20 % - Markeringsfarve4 2 4 2 2 6" xfId="2625"/>
    <cellStyle name="20 % - Markeringsfarve4 2 4 2 2 6 2" xfId="12963"/>
    <cellStyle name="20 % - Markeringsfarve4 2 4 2 2 7" xfId="2626"/>
    <cellStyle name="20 % - Markeringsfarve4 2 4 2 2 7 2" xfId="12964"/>
    <cellStyle name="20 % - Markeringsfarve4 2 4 2 2 8" xfId="2627"/>
    <cellStyle name="20 % - Markeringsfarve4 2 4 2 2 8 2" xfId="12965"/>
    <cellStyle name="20 % - Markeringsfarve4 2 4 2 2 9" xfId="2628"/>
    <cellStyle name="20 % - Markeringsfarve4 2 4 2 2 9 2" xfId="12966"/>
    <cellStyle name="20 % - Markeringsfarve4 2 4 2 3" xfId="2629"/>
    <cellStyle name="20 % - Markeringsfarve4 2 4 2 3 2" xfId="2630"/>
    <cellStyle name="20 % - Markeringsfarve4 2 4 2 3 2 2" xfId="12968"/>
    <cellStyle name="20 % - Markeringsfarve4 2 4 2 3 3" xfId="2631"/>
    <cellStyle name="20 % - Markeringsfarve4 2 4 2 3 3 2" xfId="12969"/>
    <cellStyle name="20 % - Markeringsfarve4 2 4 2 3 4" xfId="2632"/>
    <cellStyle name="20 % - Markeringsfarve4 2 4 2 3 4 2" xfId="12970"/>
    <cellStyle name="20 % - Markeringsfarve4 2 4 2 3 5" xfId="2633"/>
    <cellStyle name="20 % - Markeringsfarve4 2 4 2 3 5 2" xfId="12971"/>
    <cellStyle name="20 % - Markeringsfarve4 2 4 2 3 6" xfId="2634"/>
    <cellStyle name="20 % - Markeringsfarve4 2 4 2 3 6 2" xfId="12972"/>
    <cellStyle name="20 % - Markeringsfarve4 2 4 2 3 7" xfId="12967"/>
    <cellStyle name="20 % - Markeringsfarve4 2 4 2 4" xfId="2635"/>
    <cellStyle name="20 % - Markeringsfarve4 2 4 2 4 2" xfId="2636"/>
    <cellStyle name="20 % - Markeringsfarve4 2 4 2 4 2 2" xfId="12974"/>
    <cellStyle name="20 % - Markeringsfarve4 2 4 2 4 3" xfId="2637"/>
    <cellStyle name="20 % - Markeringsfarve4 2 4 2 4 3 2" xfId="12975"/>
    <cellStyle name="20 % - Markeringsfarve4 2 4 2 4 4" xfId="2638"/>
    <cellStyle name="20 % - Markeringsfarve4 2 4 2 4 4 2" xfId="12976"/>
    <cellStyle name="20 % - Markeringsfarve4 2 4 2 4 5" xfId="2639"/>
    <cellStyle name="20 % - Markeringsfarve4 2 4 2 4 5 2" xfId="12977"/>
    <cellStyle name="20 % - Markeringsfarve4 2 4 2 4 6" xfId="2640"/>
    <cellStyle name="20 % - Markeringsfarve4 2 4 2 4 6 2" xfId="12978"/>
    <cellStyle name="20 % - Markeringsfarve4 2 4 2 4 7" xfId="12973"/>
    <cellStyle name="20 % - Markeringsfarve4 2 4 2 5" xfId="2641"/>
    <cellStyle name="20 % - Markeringsfarve4 2 4 2 5 2" xfId="2642"/>
    <cellStyle name="20 % - Markeringsfarve4 2 4 2 5 2 2" xfId="12980"/>
    <cellStyle name="20 % - Markeringsfarve4 2 4 2 5 3" xfId="2643"/>
    <cellStyle name="20 % - Markeringsfarve4 2 4 2 5 3 2" xfId="12981"/>
    <cellStyle name="20 % - Markeringsfarve4 2 4 2 5 4" xfId="2644"/>
    <cellStyle name="20 % - Markeringsfarve4 2 4 2 5 4 2" xfId="12982"/>
    <cellStyle name="20 % - Markeringsfarve4 2 4 2 5 5" xfId="2645"/>
    <cellStyle name="20 % - Markeringsfarve4 2 4 2 5 5 2" xfId="12983"/>
    <cellStyle name="20 % - Markeringsfarve4 2 4 2 5 6" xfId="2646"/>
    <cellStyle name="20 % - Markeringsfarve4 2 4 2 5 6 2" xfId="12984"/>
    <cellStyle name="20 % - Markeringsfarve4 2 4 2 5 7" xfId="12979"/>
    <cellStyle name="20 % - Markeringsfarve4 2 4 2 6" xfId="2647"/>
    <cellStyle name="20 % - Markeringsfarve4 2 4 2 6 2" xfId="12985"/>
    <cellStyle name="20 % - Markeringsfarve4 2 4 2 7" xfId="2648"/>
    <cellStyle name="20 % - Markeringsfarve4 2 4 2 7 2" xfId="12986"/>
    <cellStyle name="20 % - Markeringsfarve4 2 4 2 8" xfId="2649"/>
    <cellStyle name="20 % - Markeringsfarve4 2 4 2 8 2" xfId="12987"/>
    <cellStyle name="20 % - Markeringsfarve4 2 4 2 9" xfId="2650"/>
    <cellStyle name="20 % - Markeringsfarve4 2 4 2 9 2" xfId="12988"/>
    <cellStyle name="20 % - Markeringsfarve4 2 4 3" xfId="2651"/>
    <cellStyle name="20 % - Markeringsfarve4 2 4 3 10" xfId="12989"/>
    <cellStyle name="20 % - Markeringsfarve4 2 4 3 2" xfId="2652"/>
    <cellStyle name="20 % - Markeringsfarve4 2 4 3 2 2" xfId="2653"/>
    <cellStyle name="20 % - Markeringsfarve4 2 4 3 2 2 2" xfId="12991"/>
    <cellStyle name="20 % - Markeringsfarve4 2 4 3 2 3" xfId="2654"/>
    <cellStyle name="20 % - Markeringsfarve4 2 4 3 2 3 2" xfId="12992"/>
    <cellStyle name="20 % - Markeringsfarve4 2 4 3 2 4" xfId="2655"/>
    <cellStyle name="20 % - Markeringsfarve4 2 4 3 2 4 2" xfId="12993"/>
    <cellStyle name="20 % - Markeringsfarve4 2 4 3 2 5" xfId="2656"/>
    <cellStyle name="20 % - Markeringsfarve4 2 4 3 2 5 2" xfId="12994"/>
    <cellStyle name="20 % - Markeringsfarve4 2 4 3 2 6" xfId="2657"/>
    <cellStyle name="20 % - Markeringsfarve4 2 4 3 2 6 2" xfId="12995"/>
    <cellStyle name="20 % - Markeringsfarve4 2 4 3 2 7" xfId="12990"/>
    <cellStyle name="20 % - Markeringsfarve4 2 4 3 3" xfId="2658"/>
    <cellStyle name="20 % - Markeringsfarve4 2 4 3 3 2" xfId="2659"/>
    <cellStyle name="20 % - Markeringsfarve4 2 4 3 3 2 2" xfId="12997"/>
    <cellStyle name="20 % - Markeringsfarve4 2 4 3 3 3" xfId="2660"/>
    <cellStyle name="20 % - Markeringsfarve4 2 4 3 3 3 2" xfId="12998"/>
    <cellStyle name="20 % - Markeringsfarve4 2 4 3 3 4" xfId="2661"/>
    <cellStyle name="20 % - Markeringsfarve4 2 4 3 3 4 2" xfId="12999"/>
    <cellStyle name="20 % - Markeringsfarve4 2 4 3 3 5" xfId="2662"/>
    <cellStyle name="20 % - Markeringsfarve4 2 4 3 3 5 2" xfId="13000"/>
    <cellStyle name="20 % - Markeringsfarve4 2 4 3 3 6" xfId="2663"/>
    <cellStyle name="20 % - Markeringsfarve4 2 4 3 3 6 2" xfId="13001"/>
    <cellStyle name="20 % - Markeringsfarve4 2 4 3 3 7" xfId="12996"/>
    <cellStyle name="20 % - Markeringsfarve4 2 4 3 4" xfId="2664"/>
    <cellStyle name="20 % - Markeringsfarve4 2 4 3 4 2" xfId="2665"/>
    <cellStyle name="20 % - Markeringsfarve4 2 4 3 4 2 2" xfId="13003"/>
    <cellStyle name="20 % - Markeringsfarve4 2 4 3 4 3" xfId="2666"/>
    <cellStyle name="20 % - Markeringsfarve4 2 4 3 4 3 2" xfId="13004"/>
    <cellStyle name="20 % - Markeringsfarve4 2 4 3 4 4" xfId="2667"/>
    <cellStyle name="20 % - Markeringsfarve4 2 4 3 4 4 2" xfId="13005"/>
    <cellStyle name="20 % - Markeringsfarve4 2 4 3 4 5" xfId="2668"/>
    <cellStyle name="20 % - Markeringsfarve4 2 4 3 4 5 2" xfId="13006"/>
    <cellStyle name="20 % - Markeringsfarve4 2 4 3 4 6" xfId="2669"/>
    <cellStyle name="20 % - Markeringsfarve4 2 4 3 4 6 2" xfId="13007"/>
    <cellStyle name="20 % - Markeringsfarve4 2 4 3 4 7" xfId="13002"/>
    <cellStyle name="20 % - Markeringsfarve4 2 4 3 5" xfId="2670"/>
    <cellStyle name="20 % - Markeringsfarve4 2 4 3 5 2" xfId="13008"/>
    <cellStyle name="20 % - Markeringsfarve4 2 4 3 6" xfId="2671"/>
    <cellStyle name="20 % - Markeringsfarve4 2 4 3 6 2" xfId="13009"/>
    <cellStyle name="20 % - Markeringsfarve4 2 4 3 7" xfId="2672"/>
    <cellStyle name="20 % - Markeringsfarve4 2 4 3 7 2" xfId="13010"/>
    <cellStyle name="20 % - Markeringsfarve4 2 4 3 8" xfId="2673"/>
    <cellStyle name="20 % - Markeringsfarve4 2 4 3 8 2" xfId="13011"/>
    <cellStyle name="20 % - Markeringsfarve4 2 4 3 9" xfId="2674"/>
    <cellStyle name="20 % - Markeringsfarve4 2 4 3 9 2" xfId="13012"/>
    <cellStyle name="20 % - Markeringsfarve4 2 4 4" xfId="2675"/>
    <cellStyle name="20 % - Markeringsfarve4 2 4 4 2" xfId="2676"/>
    <cellStyle name="20 % - Markeringsfarve4 2 4 4 2 2" xfId="13014"/>
    <cellStyle name="20 % - Markeringsfarve4 2 4 4 3" xfId="2677"/>
    <cellStyle name="20 % - Markeringsfarve4 2 4 4 3 2" xfId="13015"/>
    <cellStyle name="20 % - Markeringsfarve4 2 4 4 4" xfId="2678"/>
    <cellStyle name="20 % - Markeringsfarve4 2 4 4 4 2" xfId="13016"/>
    <cellStyle name="20 % - Markeringsfarve4 2 4 4 5" xfId="2679"/>
    <cellStyle name="20 % - Markeringsfarve4 2 4 4 5 2" xfId="13017"/>
    <cellStyle name="20 % - Markeringsfarve4 2 4 4 6" xfId="2680"/>
    <cellStyle name="20 % - Markeringsfarve4 2 4 4 6 2" xfId="13018"/>
    <cellStyle name="20 % - Markeringsfarve4 2 4 4 7" xfId="13013"/>
    <cellStyle name="20 % - Markeringsfarve4 2 4 5" xfId="2681"/>
    <cellStyle name="20 % - Markeringsfarve4 2 4 5 2" xfId="2682"/>
    <cellStyle name="20 % - Markeringsfarve4 2 4 5 2 2" xfId="13020"/>
    <cellStyle name="20 % - Markeringsfarve4 2 4 5 3" xfId="2683"/>
    <cellStyle name="20 % - Markeringsfarve4 2 4 5 3 2" xfId="13021"/>
    <cellStyle name="20 % - Markeringsfarve4 2 4 5 4" xfId="2684"/>
    <cellStyle name="20 % - Markeringsfarve4 2 4 5 4 2" xfId="13022"/>
    <cellStyle name="20 % - Markeringsfarve4 2 4 5 5" xfId="2685"/>
    <cellStyle name="20 % - Markeringsfarve4 2 4 5 5 2" xfId="13023"/>
    <cellStyle name="20 % - Markeringsfarve4 2 4 5 6" xfId="2686"/>
    <cellStyle name="20 % - Markeringsfarve4 2 4 5 6 2" xfId="13024"/>
    <cellStyle name="20 % - Markeringsfarve4 2 4 5 7" xfId="13019"/>
    <cellStyle name="20 % - Markeringsfarve4 2 4 6" xfId="2687"/>
    <cellStyle name="20 % - Markeringsfarve4 2 4 6 2" xfId="2688"/>
    <cellStyle name="20 % - Markeringsfarve4 2 4 6 2 2" xfId="13026"/>
    <cellStyle name="20 % - Markeringsfarve4 2 4 6 3" xfId="2689"/>
    <cellStyle name="20 % - Markeringsfarve4 2 4 6 3 2" xfId="13027"/>
    <cellStyle name="20 % - Markeringsfarve4 2 4 6 4" xfId="2690"/>
    <cellStyle name="20 % - Markeringsfarve4 2 4 6 4 2" xfId="13028"/>
    <cellStyle name="20 % - Markeringsfarve4 2 4 6 5" xfId="2691"/>
    <cellStyle name="20 % - Markeringsfarve4 2 4 6 5 2" xfId="13029"/>
    <cellStyle name="20 % - Markeringsfarve4 2 4 6 6" xfId="2692"/>
    <cellStyle name="20 % - Markeringsfarve4 2 4 6 6 2" xfId="13030"/>
    <cellStyle name="20 % - Markeringsfarve4 2 4 6 7" xfId="13025"/>
    <cellStyle name="20 % - Markeringsfarve4 2 4 7" xfId="2693"/>
    <cellStyle name="20 % - Markeringsfarve4 2 4 7 2" xfId="13031"/>
    <cellStyle name="20 % - Markeringsfarve4 2 4 8" xfId="2694"/>
    <cellStyle name="20 % - Markeringsfarve4 2 4 8 2" xfId="13032"/>
    <cellStyle name="20 % - Markeringsfarve4 2 4 9" xfId="2695"/>
    <cellStyle name="20 % - Markeringsfarve4 2 4 9 2" xfId="13033"/>
    <cellStyle name="20 % - Markeringsfarve4 2 5" xfId="2696"/>
    <cellStyle name="20 % - Markeringsfarve4 2 5 10" xfId="2697"/>
    <cellStyle name="20 % - Markeringsfarve4 2 5 10 2" xfId="13035"/>
    <cellStyle name="20 % - Markeringsfarve4 2 5 11" xfId="13034"/>
    <cellStyle name="20 % - Markeringsfarve4 2 5 2" xfId="2698"/>
    <cellStyle name="20 % - Markeringsfarve4 2 5 2 10" xfId="13036"/>
    <cellStyle name="20 % - Markeringsfarve4 2 5 2 2" xfId="2699"/>
    <cellStyle name="20 % - Markeringsfarve4 2 5 2 2 2" xfId="2700"/>
    <cellStyle name="20 % - Markeringsfarve4 2 5 2 2 2 2" xfId="13038"/>
    <cellStyle name="20 % - Markeringsfarve4 2 5 2 2 3" xfId="2701"/>
    <cellStyle name="20 % - Markeringsfarve4 2 5 2 2 3 2" xfId="13039"/>
    <cellStyle name="20 % - Markeringsfarve4 2 5 2 2 4" xfId="2702"/>
    <cellStyle name="20 % - Markeringsfarve4 2 5 2 2 4 2" xfId="13040"/>
    <cellStyle name="20 % - Markeringsfarve4 2 5 2 2 5" xfId="2703"/>
    <cellStyle name="20 % - Markeringsfarve4 2 5 2 2 5 2" xfId="13041"/>
    <cellStyle name="20 % - Markeringsfarve4 2 5 2 2 6" xfId="2704"/>
    <cellStyle name="20 % - Markeringsfarve4 2 5 2 2 6 2" xfId="13042"/>
    <cellStyle name="20 % - Markeringsfarve4 2 5 2 2 7" xfId="13037"/>
    <cellStyle name="20 % - Markeringsfarve4 2 5 2 3" xfId="2705"/>
    <cellStyle name="20 % - Markeringsfarve4 2 5 2 3 2" xfId="2706"/>
    <cellStyle name="20 % - Markeringsfarve4 2 5 2 3 2 2" xfId="13044"/>
    <cellStyle name="20 % - Markeringsfarve4 2 5 2 3 3" xfId="2707"/>
    <cellStyle name="20 % - Markeringsfarve4 2 5 2 3 3 2" xfId="13045"/>
    <cellStyle name="20 % - Markeringsfarve4 2 5 2 3 4" xfId="2708"/>
    <cellStyle name="20 % - Markeringsfarve4 2 5 2 3 4 2" xfId="13046"/>
    <cellStyle name="20 % - Markeringsfarve4 2 5 2 3 5" xfId="2709"/>
    <cellStyle name="20 % - Markeringsfarve4 2 5 2 3 5 2" xfId="13047"/>
    <cellStyle name="20 % - Markeringsfarve4 2 5 2 3 6" xfId="2710"/>
    <cellStyle name="20 % - Markeringsfarve4 2 5 2 3 6 2" xfId="13048"/>
    <cellStyle name="20 % - Markeringsfarve4 2 5 2 3 7" xfId="13043"/>
    <cellStyle name="20 % - Markeringsfarve4 2 5 2 4" xfId="2711"/>
    <cellStyle name="20 % - Markeringsfarve4 2 5 2 4 2" xfId="2712"/>
    <cellStyle name="20 % - Markeringsfarve4 2 5 2 4 2 2" xfId="13050"/>
    <cellStyle name="20 % - Markeringsfarve4 2 5 2 4 3" xfId="2713"/>
    <cellStyle name="20 % - Markeringsfarve4 2 5 2 4 3 2" xfId="13051"/>
    <cellStyle name="20 % - Markeringsfarve4 2 5 2 4 4" xfId="2714"/>
    <cellStyle name="20 % - Markeringsfarve4 2 5 2 4 4 2" xfId="13052"/>
    <cellStyle name="20 % - Markeringsfarve4 2 5 2 4 5" xfId="2715"/>
    <cellStyle name="20 % - Markeringsfarve4 2 5 2 4 5 2" xfId="13053"/>
    <cellStyle name="20 % - Markeringsfarve4 2 5 2 4 6" xfId="2716"/>
    <cellStyle name="20 % - Markeringsfarve4 2 5 2 4 6 2" xfId="13054"/>
    <cellStyle name="20 % - Markeringsfarve4 2 5 2 4 7" xfId="13049"/>
    <cellStyle name="20 % - Markeringsfarve4 2 5 2 5" xfId="2717"/>
    <cellStyle name="20 % - Markeringsfarve4 2 5 2 5 2" xfId="13055"/>
    <cellStyle name="20 % - Markeringsfarve4 2 5 2 6" xfId="2718"/>
    <cellStyle name="20 % - Markeringsfarve4 2 5 2 6 2" xfId="13056"/>
    <cellStyle name="20 % - Markeringsfarve4 2 5 2 7" xfId="2719"/>
    <cellStyle name="20 % - Markeringsfarve4 2 5 2 7 2" xfId="13057"/>
    <cellStyle name="20 % - Markeringsfarve4 2 5 2 8" xfId="2720"/>
    <cellStyle name="20 % - Markeringsfarve4 2 5 2 8 2" xfId="13058"/>
    <cellStyle name="20 % - Markeringsfarve4 2 5 2 9" xfId="2721"/>
    <cellStyle name="20 % - Markeringsfarve4 2 5 2 9 2" xfId="13059"/>
    <cellStyle name="20 % - Markeringsfarve4 2 5 3" xfId="2722"/>
    <cellStyle name="20 % - Markeringsfarve4 2 5 3 2" xfId="2723"/>
    <cellStyle name="20 % - Markeringsfarve4 2 5 3 2 2" xfId="13061"/>
    <cellStyle name="20 % - Markeringsfarve4 2 5 3 3" xfId="2724"/>
    <cellStyle name="20 % - Markeringsfarve4 2 5 3 3 2" xfId="13062"/>
    <cellStyle name="20 % - Markeringsfarve4 2 5 3 4" xfId="2725"/>
    <cellStyle name="20 % - Markeringsfarve4 2 5 3 4 2" xfId="13063"/>
    <cellStyle name="20 % - Markeringsfarve4 2 5 3 5" xfId="2726"/>
    <cellStyle name="20 % - Markeringsfarve4 2 5 3 5 2" xfId="13064"/>
    <cellStyle name="20 % - Markeringsfarve4 2 5 3 6" xfId="2727"/>
    <cellStyle name="20 % - Markeringsfarve4 2 5 3 6 2" xfId="13065"/>
    <cellStyle name="20 % - Markeringsfarve4 2 5 3 7" xfId="13060"/>
    <cellStyle name="20 % - Markeringsfarve4 2 5 4" xfId="2728"/>
    <cellStyle name="20 % - Markeringsfarve4 2 5 4 2" xfId="2729"/>
    <cellStyle name="20 % - Markeringsfarve4 2 5 4 2 2" xfId="13067"/>
    <cellStyle name="20 % - Markeringsfarve4 2 5 4 3" xfId="2730"/>
    <cellStyle name="20 % - Markeringsfarve4 2 5 4 3 2" xfId="13068"/>
    <cellStyle name="20 % - Markeringsfarve4 2 5 4 4" xfId="2731"/>
    <cellStyle name="20 % - Markeringsfarve4 2 5 4 4 2" xfId="13069"/>
    <cellStyle name="20 % - Markeringsfarve4 2 5 4 5" xfId="2732"/>
    <cellStyle name="20 % - Markeringsfarve4 2 5 4 5 2" xfId="13070"/>
    <cellStyle name="20 % - Markeringsfarve4 2 5 4 6" xfId="2733"/>
    <cellStyle name="20 % - Markeringsfarve4 2 5 4 6 2" xfId="13071"/>
    <cellStyle name="20 % - Markeringsfarve4 2 5 4 7" xfId="13066"/>
    <cellStyle name="20 % - Markeringsfarve4 2 5 5" xfId="2734"/>
    <cellStyle name="20 % - Markeringsfarve4 2 5 5 2" xfId="2735"/>
    <cellStyle name="20 % - Markeringsfarve4 2 5 5 2 2" xfId="13073"/>
    <cellStyle name="20 % - Markeringsfarve4 2 5 5 3" xfId="2736"/>
    <cellStyle name="20 % - Markeringsfarve4 2 5 5 3 2" xfId="13074"/>
    <cellStyle name="20 % - Markeringsfarve4 2 5 5 4" xfId="2737"/>
    <cellStyle name="20 % - Markeringsfarve4 2 5 5 4 2" xfId="13075"/>
    <cellStyle name="20 % - Markeringsfarve4 2 5 5 5" xfId="2738"/>
    <cellStyle name="20 % - Markeringsfarve4 2 5 5 5 2" xfId="13076"/>
    <cellStyle name="20 % - Markeringsfarve4 2 5 5 6" xfId="2739"/>
    <cellStyle name="20 % - Markeringsfarve4 2 5 5 6 2" xfId="13077"/>
    <cellStyle name="20 % - Markeringsfarve4 2 5 5 7" xfId="13072"/>
    <cellStyle name="20 % - Markeringsfarve4 2 5 6" xfId="2740"/>
    <cellStyle name="20 % - Markeringsfarve4 2 5 6 2" xfId="13078"/>
    <cellStyle name="20 % - Markeringsfarve4 2 5 7" xfId="2741"/>
    <cellStyle name="20 % - Markeringsfarve4 2 5 7 2" xfId="13079"/>
    <cellStyle name="20 % - Markeringsfarve4 2 5 8" xfId="2742"/>
    <cellStyle name="20 % - Markeringsfarve4 2 5 8 2" xfId="13080"/>
    <cellStyle name="20 % - Markeringsfarve4 2 5 9" xfId="2743"/>
    <cellStyle name="20 % - Markeringsfarve4 2 5 9 2" xfId="13081"/>
    <cellStyle name="20 % - Markeringsfarve4 2 6" xfId="2744"/>
    <cellStyle name="20 % - Markeringsfarve4 2 6 10" xfId="13082"/>
    <cellStyle name="20 % - Markeringsfarve4 2 6 2" xfId="2745"/>
    <cellStyle name="20 % - Markeringsfarve4 2 6 2 2" xfId="2746"/>
    <cellStyle name="20 % - Markeringsfarve4 2 6 2 2 2" xfId="13084"/>
    <cellStyle name="20 % - Markeringsfarve4 2 6 2 3" xfId="2747"/>
    <cellStyle name="20 % - Markeringsfarve4 2 6 2 3 2" xfId="13085"/>
    <cellStyle name="20 % - Markeringsfarve4 2 6 2 4" xfId="2748"/>
    <cellStyle name="20 % - Markeringsfarve4 2 6 2 4 2" xfId="13086"/>
    <cellStyle name="20 % - Markeringsfarve4 2 6 2 5" xfId="2749"/>
    <cellStyle name="20 % - Markeringsfarve4 2 6 2 5 2" xfId="13087"/>
    <cellStyle name="20 % - Markeringsfarve4 2 6 2 6" xfId="2750"/>
    <cellStyle name="20 % - Markeringsfarve4 2 6 2 6 2" xfId="13088"/>
    <cellStyle name="20 % - Markeringsfarve4 2 6 2 7" xfId="13083"/>
    <cellStyle name="20 % - Markeringsfarve4 2 6 3" xfId="2751"/>
    <cellStyle name="20 % - Markeringsfarve4 2 6 3 2" xfId="2752"/>
    <cellStyle name="20 % - Markeringsfarve4 2 6 3 2 2" xfId="13090"/>
    <cellStyle name="20 % - Markeringsfarve4 2 6 3 3" xfId="2753"/>
    <cellStyle name="20 % - Markeringsfarve4 2 6 3 3 2" xfId="13091"/>
    <cellStyle name="20 % - Markeringsfarve4 2 6 3 4" xfId="2754"/>
    <cellStyle name="20 % - Markeringsfarve4 2 6 3 4 2" xfId="13092"/>
    <cellStyle name="20 % - Markeringsfarve4 2 6 3 5" xfId="2755"/>
    <cellStyle name="20 % - Markeringsfarve4 2 6 3 5 2" xfId="13093"/>
    <cellStyle name="20 % - Markeringsfarve4 2 6 3 6" xfId="2756"/>
    <cellStyle name="20 % - Markeringsfarve4 2 6 3 6 2" xfId="13094"/>
    <cellStyle name="20 % - Markeringsfarve4 2 6 3 7" xfId="13089"/>
    <cellStyle name="20 % - Markeringsfarve4 2 6 4" xfId="2757"/>
    <cellStyle name="20 % - Markeringsfarve4 2 6 4 2" xfId="2758"/>
    <cellStyle name="20 % - Markeringsfarve4 2 6 4 2 2" xfId="13096"/>
    <cellStyle name="20 % - Markeringsfarve4 2 6 4 3" xfId="2759"/>
    <cellStyle name="20 % - Markeringsfarve4 2 6 4 3 2" xfId="13097"/>
    <cellStyle name="20 % - Markeringsfarve4 2 6 4 4" xfId="2760"/>
    <cellStyle name="20 % - Markeringsfarve4 2 6 4 4 2" xfId="13098"/>
    <cellStyle name="20 % - Markeringsfarve4 2 6 4 5" xfId="2761"/>
    <cellStyle name="20 % - Markeringsfarve4 2 6 4 5 2" xfId="13099"/>
    <cellStyle name="20 % - Markeringsfarve4 2 6 4 6" xfId="2762"/>
    <cellStyle name="20 % - Markeringsfarve4 2 6 4 6 2" xfId="13100"/>
    <cellStyle name="20 % - Markeringsfarve4 2 6 4 7" xfId="13095"/>
    <cellStyle name="20 % - Markeringsfarve4 2 6 5" xfId="2763"/>
    <cellStyle name="20 % - Markeringsfarve4 2 6 5 2" xfId="13101"/>
    <cellStyle name="20 % - Markeringsfarve4 2 6 6" xfId="2764"/>
    <cellStyle name="20 % - Markeringsfarve4 2 6 6 2" xfId="13102"/>
    <cellStyle name="20 % - Markeringsfarve4 2 6 7" xfId="2765"/>
    <cellStyle name="20 % - Markeringsfarve4 2 6 7 2" xfId="13103"/>
    <cellStyle name="20 % - Markeringsfarve4 2 6 8" xfId="2766"/>
    <cellStyle name="20 % - Markeringsfarve4 2 6 8 2" xfId="13104"/>
    <cellStyle name="20 % - Markeringsfarve4 2 6 9" xfId="2767"/>
    <cellStyle name="20 % - Markeringsfarve4 2 6 9 2" xfId="13105"/>
    <cellStyle name="20 % - Markeringsfarve4 2 7" xfId="2768"/>
    <cellStyle name="20 % - Markeringsfarve4 2 7 2" xfId="2769"/>
    <cellStyle name="20 % - Markeringsfarve4 2 7 2 2" xfId="13107"/>
    <cellStyle name="20 % - Markeringsfarve4 2 7 3" xfId="2770"/>
    <cellStyle name="20 % - Markeringsfarve4 2 7 3 2" xfId="13108"/>
    <cellStyle name="20 % - Markeringsfarve4 2 7 4" xfId="2771"/>
    <cellStyle name="20 % - Markeringsfarve4 2 7 4 2" xfId="13109"/>
    <cellStyle name="20 % - Markeringsfarve4 2 7 5" xfId="2772"/>
    <cellStyle name="20 % - Markeringsfarve4 2 7 5 2" xfId="13110"/>
    <cellStyle name="20 % - Markeringsfarve4 2 7 6" xfId="2773"/>
    <cellStyle name="20 % - Markeringsfarve4 2 7 6 2" xfId="13111"/>
    <cellStyle name="20 % - Markeringsfarve4 2 7 7" xfId="13106"/>
    <cellStyle name="20 % - Markeringsfarve4 2 8" xfId="2774"/>
    <cellStyle name="20 % - Markeringsfarve4 2 8 2" xfId="2775"/>
    <cellStyle name="20 % - Markeringsfarve4 2 8 2 2" xfId="13113"/>
    <cellStyle name="20 % - Markeringsfarve4 2 8 3" xfId="2776"/>
    <cellStyle name="20 % - Markeringsfarve4 2 8 3 2" xfId="13114"/>
    <cellStyle name="20 % - Markeringsfarve4 2 8 4" xfId="2777"/>
    <cellStyle name="20 % - Markeringsfarve4 2 8 4 2" xfId="13115"/>
    <cellStyle name="20 % - Markeringsfarve4 2 8 5" xfId="2778"/>
    <cellStyle name="20 % - Markeringsfarve4 2 8 5 2" xfId="13116"/>
    <cellStyle name="20 % - Markeringsfarve4 2 8 6" xfId="2779"/>
    <cellStyle name="20 % - Markeringsfarve4 2 8 6 2" xfId="13117"/>
    <cellStyle name="20 % - Markeringsfarve4 2 8 7" xfId="13112"/>
    <cellStyle name="20 % - Markeringsfarve4 2 9" xfId="2780"/>
    <cellStyle name="20 % - Markeringsfarve4 2 9 2" xfId="2781"/>
    <cellStyle name="20 % - Markeringsfarve4 2 9 2 2" xfId="13119"/>
    <cellStyle name="20 % - Markeringsfarve4 2 9 3" xfId="2782"/>
    <cellStyle name="20 % - Markeringsfarve4 2 9 3 2" xfId="13120"/>
    <cellStyle name="20 % - Markeringsfarve4 2 9 4" xfId="2783"/>
    <cellStyle name="20 % - Markeringsfarve4 2 9 4 2" xfId="13121"/>
    <cellStyle name="20 % - Markeringsfarve4 2 9 5" xfId="2784"/>
    <cellStyle name="20 % - Markeringsfarve4 2 9 5 2" xfId="13122"/>
    <cellStyle name="20 % - Markeringsfarve4 2 9 6" xfId="2785"/>
    <cellStyle name="20 % - Markeringsfarve4 2 9 6 2" xfId="13123"/>
    <cellStyle name="20 % - Markeringsfarve4 2 9 7" xfId="13118"/>
    <cellStyle name="20 % - Markeringsfarve4 2_Budget" xfId="2786"/>
    <cellStyle name="20 % - Markeringsfarve4 3" xfId="2787"/>
    <cellStyle name="20 % - Markeringsfarve4 3 2" xfId="2788"/>
    <cellStyle name="20 % - Markeringsfarve4 3 2 10" xfId="13124"/>
    <cellStyle name="20 % - Markeringsfarve4 3 2 2" xfId="2789"/>
    <cellStyle name="20 % - Markeringsfarve4 3 2 2 2" xfId="2790"/>
    <cellStyle name="20 % - Markeringsfarve4 3 2 2 2 2" xfId="2791"/>
    <cellStyle name="20 % - Markeringsfarve4 3 2 2 2 2 2" xfId="13127"/>
    <cellStyle name="20 % - Markeringsfarve4 3 2 2 2 3" xfId="2792"/>
    <cellStyle name="20 % - Markeringsfarve4 3 2 2 2 3 2" xfId="13128"/>
    <cellStyle name="20 % - Markeringsfarve4 3 2 2 2 4" xfId="2793"/>
    <cellStyle name="20 % - Markeringsfarve4 3 2 2 2 4 2" xfId="13129"/>
    <cellStyle name="20 % - Markeringsfarve4 3 2 2 2 5" xfId="2794"/>
    <cellStyle name="20 % - Markeringsfarve4 3 2 2 2 5 2" xfId="13130"/>
    <cellStyle name="20 % - Markeringsfarve4 3 2 2 2 6" xfId="2795"/>
    <cellStyle name="20 % - Markeringsfarve4 3 2 2 2 6 2" xfId="13131"/>
    <cellStyle name="20 % - Markeringsfarve4 3 2 2 2 7" xfId="13126"/>
    <cellStyle name="20 % - Markeringsfarve4 3 2 2 3" xfId="2796"/>
    <cellStyle name="20 % - Markeringsfarve4 3 2 2 3 2" xfId="13132"/>
    <cellStyle name="20 % - Markeringsfarve4 3 2 2 4" xfId="2797"/>
    <cellStyle name="20 % - Markeringsfarve4 3 2 2 4 2" xfId="13133"/>
    <cellStyle name="20 % - Markeringsfarve4 3 2 2 5" xfId="2798"/>
    <cellStyle name="20 % - Markeringsfarve4 3 2 2 5 2" xfId="13134"/>
    <cellStyle name="20 % - Markeringsfarve4 3 2 2 6" xfId="2799"/>
    <cellStyle name="20 % - Markeringsfarve4 3 2 2 6 2" xfId="13135"/>
    <cellStyle name="20 % - Markeringsfarve4 3 2 2 7" xfId="2800"/>
    <cellStyle name="20 % - Markeringsfarve4 3 2 2 7 2" xfId="13136"/>
    <cellStyle name="20 % - Markeringsfarve4 3 2 2 8" xfId="13125"/>
    <cellStyle name="20 % - Markeringsfarve4 3 2 3" xfId="2801"/>
    <cellStyle name="20 % - Markeringsfarve4 3 2 3 2" xfId="2802"/>
    <cellStyle name="20 % - Markeringsfarve4 3 2 3 2 2" xfId="13138"/>
    <cellStyle name="20 % - Markeringsfarve4 3 2 3 3" xfId="2803"/>
    <cellStyle name="20 % - Markeringsfarve4 3 2 3 3 2" xfId="13139"/>
    <cellStyle name="20 % - Markeringsfarve4 3 2 3 4" xfId="2804"/>
    <cellStyle name="20 % - Markeringsfarve4 3 2 3 4 2" xfId="13140"/>
    <cellStyle name="20 % - Markeringsfarve4 3 2 3 5" xfId="2805"/>
    <cellStyle name="20 % - Markeringsfarve4 3 2 3 5 2" xfId="13141"/>
    <cellStyle name="20 % - Markeringsfarve4 3 2 3 6" xfId="2806"/>
    <cellStyle name="20 % - Markeringsfarve4 3 2 3 6 2" xfId="13142"/>
    <cellStyle name="20 % - Markeringsfarve4 3 2 3 7" xfId="13137"/>
    <cellStyle name="20 % - Markeringsfarve4 3 2 4" xfId="2807"/>
    <cellStyle name="20 % - Markeringsfarve4 3 2 4 2" xfId="13143"/>
    <cellStyle name="20 % - Markeringsfarve4 3 2 5" xfId="2808"/>
    <cellStyle name="20 % - Markeringsfarve4 3 2 5 2" xfId="13144"/>
    <cellStyle name="20 % - Markeringsfarve4 3 2 6" xfId="2809"/>
    <cellStyle name="20 % - Markeringsfarve4 3 2 6 2" xfId="13145"/>
    <cellStyle name="20 % - Markeringsfarve4 3 2 7" xfId="2810"/>
    <cellStyle name="20 % - Markeringsfarve4 3 2 7 2" xfId="13146"/>
    <cellStyle name="20 % - Markeringsfarve4 3 2 8" xfId="2811"/>
    <cellStyle name="20 % - Markeringsfarve4 3 2 8 2" xfId="13147"/>
    <cellStyle name="20 % - Markeringsfarve4 3 2 9" xfId="2812"/>
    <cellStyle name="20 % - Markeringsfarve4 3 3" xfId="2813"/>
    <cellStyle name="20 % - Markeringsfarve4 3 3 2" xfId="1314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1" xfId="13149"/>
    <cellStyle name="20 % - Markeringsfarve4 6 2" xfId="2820"/>
    <cellStyle name="20 % - Markeringsfarve4 6 2 2" xfId="2821"/>
    <cellStyle name="20 % - Markeringsfarve4 6 2 2 2" xfId="2822"/>
    <cellStyle name="20 % - Markeringsfarve4 6 2 2 2 2" xfId="13153"/>
    <cellStyle name="20 % - Markeringsfarve4 6 2 2 3" xfId="2823"/>
    <cellStyle name="20 % - Markeringsfarve4 6 2 2 3 2" xfId="13154"/>
    <cellStyle name="20 % - Markeringsfarve4 6 2 2 4" xfId="2824"/>
    <cellStyle name="20 % - Markeringsfarve4 6 2 2 4 2" xfId="13155"/>
    <cellStyle name="20 % - Markeringsfarve4 6 2 2 5" xfId="2825"/>
    <cellStyle name="20 % - Markeringsfarve4 6 2 2 5 2" xfId="13156"/>
    <cellStyle name="20 % - Markeringsfarve4 6 2 2 6" xfId="2826"/>
    <cellStyle name="20 % - Markeringsfarve4 6 2 2 6 2" xfId="13157"/>
    <cellStyle name="20 % - Markeringsfarve4 6 2 2 7" xfId="13152"/>
    <cellStyle name="20 % - Markeringsfarve4 6 2 3" xfId="2827"/>
    <cellStyle name="20 % - Markeringsfarve4 6 2 3 2" xfId="2828"/>
    <cellStyle name="20 % - Markeringsfarve4 6 2 3 2 2" xfId="13159"/>
    <cellStyle name="20 % - Markeringsfarve4 6 2 3 3" xfId="2829"/>
    <cellStyle name="20 % - Markeringsfarve4 6 2 3 3 2" xfId="13160"/>
    <cellStyle name="20 % - Markeringsfarve4 6 2 3 4" xfId="2830"/>
    <cellStyle name="20 % - Markeringsfarve4 6 2 3 4 2" xfId="13161"/>
    <cellStyle name="20 % - Markeringsfarve4 6 2 3 5" xfId="2831"/>
    <cellStyle name="20 % - Markeringsfarve4 6 2 3 5 2" xfId="13162"/>
    <cellStyle name="20 % - Markeringsfarve4 6 2 3 6" xfId="2832"/>
    <cellStyle name="20 % - Markeringsfarve4 6 2 3 6 2" xfId="13163"/>
    <cellStyle name="20 % - Markeringsfarve4 6 2 3 7" xfId="13158"/>
    <cellStyle name="20 % - Markeringsfarve4 6 2 4" xfId="2833"/>
    <cellStyle name="20 % - Markeringsfarve4 6 2 4 2" xfId="13164"/>
    <cellStyle name="20 % - Markeringsfarve4 6 2 5" xfId="2834"/>
    <cellStyle name="20 % - Markeringsfarve4 6 2 5 2" xfId="13165"/>
    <cellStyle name="20 % - Markeringsfarve4 6 2 6" xfId="2835"/>
    <cellStyle name="20 % - Markeringsfarve4 6 2 6 2" xfId="13166"/>
    <cellStyle name="20 % - Markeringsfarve4 6 2 7" xfId="2836"/>
    <cellStyle name="20 % - Markeringsfarve4 6 2 7 2" xfId="13167"/>
    <cellStyle name="20 % - Markeringsfarve4 6 2 8" xfId="2837"/>
    <cellStyle name="20 % - Markeringsfarve4 6 2 8 2" xfId="13168"/>
    <cellStyle name="20 % - Markeringsfarve4 6 2 9" xfId="13151"/>
    <cellStyle name="20 % - Markeringsfarve4 6 3" xfId="2838"/>
    <cellStyle name="20 % - Markeringsfarve4 6 4" xfId="2839"/>
    <cellStyle name="20 % - Markeringsfarve4 6 4 2" xfId="2840"/>
    <cellStyle name="20 % - Markeringsfarve4 6 4 2 2" xfId="13170"/>
    <cellStyle name="20 % - Markeringsfarve4 6 4 3" xfId="2841"/>
    <cellStyle name="20 % - Markeringsfarve4 6 4 3 2" xfId="13171"/>
    <cellStyle name="20 % - Markeringsfarve4 6 4 4" xfId="2842"/>
    <cellStyle name="20 % - Markeringsfarve4 6 4 4 2" xfId="13172"/>
    <cellStyle name="20 % - Markeringsfarve4 6 4 5" xfId="2843"/>
    <cellStyle name="20 % - Markeringsfarve4 6 4 5 2" xfId="13173"/>
    <cellStyle name="20 % - Markeringsfarve4 6 4 6" xfId="2844"/>
    <cellStyle name="20 % - Markeringsfarve4 6 4 6 2" xfId="13174"/>
    <cellStyle name="20 % - Markeringsfarve4 6 4 7" xfId="13169"/>
    <cellStyle name="20 % - Markeringsfarve4 6 5" xfId="2845"/>
    <cellStyle name="20 % - Markeringsfarve4 6 5 2" xfId="2846"/>
    <cellStyle name="20 % - Markeringsfarve4 6 5 2 2" xfId="13176"/>
    <cellStyle name="20 % - Markeringsfarve4 6 5 3" xfId="2847"/>
    <cellStyle name="20 % - Markeringsfarve4 6 5 3 2" xfId="13177"/>
    <cellStyle name="20 % - Markeringsfarve4 6 5 4" xfId="2848"/>
    <cellStyle name="20 % - Markeringsfarve4 6 5 4 2" xfId="13178"/>
    <cellStyle name="20 % - Markeringsfarve4 6 5 5" xfId="2849"/>
    <cellStyle name="20 % - Markeringsfarve4 6 5 5 2" xfId="13179"/>
    <cellStyle name="20 % - Markeringsfarve4 6 5 6" xfId="2850"/>
    <cellStyle name="20 % - Markeringsfarve4 6 5 6 2" xfId="13180"/>
    <cellStyle name="20 % - Markeringsfarve4 6 5 7" xfId="13175"/>
    <cellStyle name="20 % - Markeringsfarve4 6 6" xfId="2851"/>
    <cellStyle name="20 % - Markeringsfarve4 6 6 2" xfId="13181"/>
    <cellStyle name="20 % - Markeringsfarve4 6 7" xfId="2852"/>
    <cellStyle name="20 % - Markeringsfarve4 6 7 2" xfId="13182"/>
    <cellStyle name="20 % - Markeringsfarve4 6 8" xfId="2853"/>
    <cellStyle name="20 % - Markeringsfarve4 6 8 2" xfId="13183"/>
    <cellStyle name="20 % - Markeringsfarve4 6 9" xfId="2854"/>
    <cellStyle name="20 % - Markeringsfarve4 6 9 2" xfId="13184"/>
    <cellStyle name="20 % - Markeringsfarve4 7" xfId="2855"/>
    <cellStyle name="20 % - Markeringsfarve4 8" xfId="2856"/>
    <cellStyle name="20 % - Markeringsfarve4 9" xfId="2857"/>
    <cellStyle name="20 % - Markeringsfarve5" xfId="2858" builtinId="46" customBuiltin="1"/>
    <cellStyle name="20 % - Markeringsfarve5 10" xfId="2859"/>
    <cellStyle name="20 % - Markeringsfarve5 11" xfId="2860"/>
    <cellStyle name="20 % - Markeringsfarve5 11 2" xfId="2861"/>
    <cellStyle name="20 % - Markeringsfarve5 11 2 2" xfId="13186"/>
    <cellStyle name="20 % - Markeringsfarve5 11 3" xfId="13185"/>
    <cellStyle name="20 % - Markeringsfarve5 12" xfId="2862"/>
    <cellStyle name="20 % - Markeringsfarve5 12 2" xfId="13187"/>
    <cellStyle name="20 % - Markeringsfarve5 13" xfId="2863"/>
    <cellStyle name="20 % - Markeringsfarve5 13 2" xfId="13188"/>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9" xfId="2869"/>
    <cellStyle name="20 % - Markeringsfarve5 19 2" xfId="13190"/>
    <cellStyle name="20 % - Markeringsfarve5 2" xfId="2870"/>
    <cellStyle name="20 % - Markeringsfarve5 2 10" xfId="2871"/>
    <cellStyle name="20 % - Markeringsfarve5 2 10 2" xfId="13191"/>
    <cellStyle name="20 % - Markeringsfarve5 2 11" xfId="2872"/>
    <cellStyle name="20 % - Markeringsfarve5 2 11 2" xfId="13192"/>
    <cellStyle name="20 % - Markeringsfarve5 2 12" xfId="2873"/>
    <cellStyle name="20 % - Markeringsfarve5 2 12 2" xfId="13193"/>
    <cellStyle name="20 % - Markeringsfarve5 2 13" xfId="2874"/>
    <cellStyle name="20 % - Markeringsfarve5 2 13 2" xfId="13194"/>
    <cellStyle name="20 % - Markeringsfarve5 2 14" xfId="2875"/>
    <cellStyle name="20 % - Markeringsfarve5 2 14 2" xfId="13195"/>
    <cellStyle name="20 % - Markeringsfarve5 2 15" xfId="2876"/>
    <cellStyle name="20 % - Markeringsfarve5 2 15 2" xfId="13196"/>
    <cellStyle name="20 % - Markeringsfarve5 2 16" xfId="2877"/>
    <cellStyle name="20 % - Markeringsfarve5 2 17" xfId="2878"/>
    <cellStyle name="20 % - Markeringsfarve5 2 17 2" xfId="13197"/>
    <cellStyle name="20 % - Markeringsfarve5 2 2" xfId="2879"/>
    <cellStyle name="20 % - Markeringsfarve5 2 2 10" xfId="2880"/>
    <cellStyle name="20 % - Markeringsfarve5 2 2 10 2" xfId="13199"/>
    <cellStyle name="20 % - Markeringsfarve5 2 2 11" xfId="2881"/>
    <cellStyle name="20 % - Markeringsfarve5 2 2 11 2" xfId="13200"/>
    <cellStyle name="20 % - Markeringsfarve5 2 2 12" xfId="2882"/>
    <cellStyle name="20 % - Markeringsfarve5 2 2 12 2" xfId="13201"/>
    <cellStyle name="20 % - Markeringsfarve5 2 2 13" xfId="2883"/>
    <cellStyle name="20 % - Markeringsfarve5 2 2 13 2" xfId="13202"/>
    <cellStyle name="20 % - Markeringsfarve5 2 2 14" xfId="2884"/>
    <cellStyle name="20 % - Markeringsfarve5 2 2 15" xfId="13198"/>
    <cellStyle name="20 % - Markeringsfarve5 2 2 2" xfId="2885"/>
    <cellStyle name="20 % - Markeringsfarve5 2 2 2 10" xfId="2886"/>
    <cellStyle name="20 % - Markeringsfarve5 2 2 2 10 2" xfId="13204"/>
    <cellStyle name="20 % - Markeringsfarve5 2 2 2 11" xfId="2887"/>
    <cellStyle name="20 % - Markeringsfarve5 2 2 2 11 2" xfId="13205"/>
    <cellStyle name="20 % - Markeringsfarve5 2 2 2 12" xfId="2888"/>
    <cellStyle name="20 % - Markeringsfarve5 2 2 2 12 2" xfId="13206"/>
    <cellStyle name="20 % - Markeringsfarve5 2 2 2 13" xfId="13203"/>
    <cellStyle name="20 % - Markeringsfarve5 2 2 2 2" xfId="2889"/>
    <cellStyle name="20 % - Markeringsfarve5 2 2 2 2 10" xfId="2890"/>
    <cellStyle name="20 % - Markeringsfarve5 2 2 2 2 10 2" xfId="13208"/>
    <cellStyle name="20 % - Markeringsfarve5 2 2 2 2 11" xfId="2891"/>
    <cellStyle name="20 % - Markeringsfarve5 2 2 2 2 11 2" xfId="13209"/>
    <cellStyle name="20 % - Markeringsfarve5 2 2 2 2 12" xfId="13207"/>
    <cellStyle name="20 % - Markeringsfarve5 2 2 2 2 2" xfId="2892"/>
    <cellStyle name="20 % - Markeringsfarve5 2 2 2 2 2 10" xfId="2893"/>
    <cellStyle name="20 % - Markeringsfarve5 2 2 2 2 2 10 2" xfId="13211"/>
    <cellStyle name="20 % - Markeringsfarve5 2 2 2 2 2 11" xfId="13210"/>
    <cellStyle name="20 % - Markeringsfarve5 2 2 2 2 2 2" xfId="2894"/>
    <cellStyle name="20 % - Markeringsfarve5 2 2 2 2 2 2 2" xfId="2895"/>
    <cellStyle name="20 % - Markeringsfarve5 2 2 2 2 2 2 2 2" xfId="13213"/>
    <cellStyle name="20 % - Markeringsfarve5 2 2 2 2 2 2 3" xfId="2896"/>
    <cellStyle name="20 % - Markeringsfarve5 2 2 2 2 2 2 3 2" xfId="13214"/>
    <cellStyle name="20 % - Markeringsfarve5 2 2 2 2 2 2 4" xfId="2897"/>
    <cellStyle name="20 % - Markeringsfarve5 2 2 2 2 2 2 4 2" xfId="13215"/>
    <cellStyle name="20 % - Markeringsfarve5 2 2 2 2 2 2 5" xfId="2898"/>
    <cellStyle name="20 % - Markeringsfarve5 2 2 2 2 2 2 5 2" xfId="13216"/>
    <cellStyle name="20 % - Markeringsfarve5 2 2 2 2 2 2 6" xfId="2899"/>
    <cellStyle name="20 % - Markeringsfarve5 2 2 2 2 2 2 6 2" xfId="13217"/>
    <cellStyle name="20 % - Markeringsfarve5 2 2 2 2 2 2 7" xfId="13212"/>
    <cellStyle name="20 % - Markeringsfarve5 2 2 2 2 2 3" xfId="2900"/>
    <cellStyle name="20 % - Markeringsfarve5 2 2 2 2 2 3 2" xfId="2901"/>
    <cellStyle name="20 % - Markeringsfarve5 2 2 2 2 2 3 2 2" xfId="13219"/>
    <cellStyle name="20 % - Markeringsfarve5 2 2 2 2 2 3 3" xfId="2902"/>
    <cellStyle name="20 % - Markeringsfarve5 2 2 2 2 2 3 3 2" xfId="13220"/>
    <cellStyle name="20 % - Markeringsfarve5 2 2 2 2 2 3 4" xfId="2903"/>
    <cellStyle name="20 % - Markeringsfarve5 2 2 2 2 2 3 4 2" xfId="13221"/>
    <cellStyle name="20 % - Markeringsfarve5 2 2 2 2 2 3 5" xfId="2904"/>
    <cellStyle name="20 % - Markeringsfarve5 2 2 2 2 2 3 5 2" xfId="13222"/>
    <cellStyle name="20 % - Markeringsfarve5 2 2 2 2 2 3 6" xfId="2905"/>
    <cellStyle name="20 % - Markeringsfarve5 2 2 2 2 2 3 6 2" xfId="13223"/>
    <cellStyle name="20 % - Markeringsfarve5 2 2 2 2 2 3 7" xfId="13218"/>
    <cellStyle name="20 % - Markeringsfarve5 2 2 2 2 2 4" xfId="2906"/>
    <cellStyle name="20 % - Markeringsfarve5 2 2 2 2 2 4 2" xfId="2907"/>
    <cellStyle name="20 % - Markeringsfarve5 2 2 2 2 2 4 2 2" xfId="13225"/>
    <cellStyle name="20 % - Markeringsfarve5 2 2 2 2 2 4 3" xfId="2908"/>
    <cellStyle name="20 % - Markeringsfarve5 2 2 2 2 2 4 3 2" xfId="13226"/>
    <cellStyle name="20 % - Markeringsfarve5 2 2 2 2 2 4 4" xfId="2909"/>
    <cellStyle name="20 % - Markeringsfarve5 2 2 2 2 2 4 4 2" xfId="13227"/>
    <cellStyle name="20 % - Markeringsfarve5 2 2 2 2 2 4 5" xfId="2910"/>
    <cellStyle name="20 % - Markeringsfarve5 2 2 2 2 2 4 5 2" xfId="13228"/>
    <cellStyle name="20 % - Markeringsfarve5 2 2 2 2 2 4 6" xfId="2911"/>
    <cellStyle name="20 % - Markeringsfarve5 2 2 2 2 2 4 6 2" xfId="13229"/>
    <cellStyle name="20 % - Markeringsfarve5 2 2 2 2 2 4 7" xfId="13224"/>
    <cellStyle name="20 % - Markeringsfarve5 2 2 2 2 2 5" xfId="2912"/>
    <cellStyle name="20 % - Markeringsfarve5 2 2 2 2 2 5 2" xfId="2913"/>
    <cellStyle name="20 % - Markeringsfarve5 2 2 2 2 2 5 2 2" xfId="13231"/>
    <cellStyle name="20 % - Markeringsfarve5 2 2 2 2 2 5 3" xfId="2914"/>
    <cellStyle name="20 % - Markeringsfarve5 2 2 2 2 2 5 3 2" xfId="13232"/>
    <cellStyle name="20 % - Markeringsfarve5 2 2 2 2 2 5 4" xfId="2915"/>
    <cellStyle name="20 % - Markeringsfarve5 2 2 2 2 2 5 4 2" xfId="13233"/>
    <cellStyle name="20 % - Markeringsfarve5 2 2 2 2 2 5 5" xfId="2916"/>
    <cellStyle name="20 % - Markeringsfarve5 2 2 2 2 2 5 5 2" xfId="13234"/>
    <cellStyle name="20 % - Markeringsfarve5 2 2 2 2 2 5 6" xfId="2917"/>
    <cellStyle name="20 % - Markeringsfarve5 2 2 2 2 2 5 6 2" xfId="13235"/>
    <cellStyle name="20 % - Markeringsfarve5 2 2 2 2 2 5 7" xfId="13230"/>
    <cellStyle name="20 % - Markeringsfarve5 2 2 2 2 2 6" xfId="2918"/>
    <cellStyle name="20 % - Markeringsfarve5 2 2 2 2 2 6 2" xfId="13236"/>
    <cellStyle name="20 % - Markeringsfarve5 2 2 2 2 2 7" xfId="2919"/>
    <cellStyle name="20 % - Markeringsfarve5 2 2 2 2 2 7 2" xfId="13237"/>
    <cellStyle name="20 % - Markeringsfarve5 2 2 2 2 2 8" xfId="2920"/>
    <cellStyle name="20 % - Markeringsfarve5 2 2 2 2 2 8 2" xfId="13238"/>
    <cellStyle name="20 % - Markeringsfarve5 2 2 2 2 2 9" xfId="2921"/>
    <cellStyle name="20 % - Markeringsfarve5 2 2 2 2 2 9 2" xfId="13239"/>
    <cellStyle name="20 % - Markeringsfarve5 2 2 2 2 3" xfId="2922"/>
    <cellStyle name="20 % - Markeringsfarve5 2 2 2 2 3 2" xfId="2923"/>
    <cellStyle name="20 % - Markeringsfarve5 2 2 2 2 3 2 2" xfId="13241"/>
    <cellStyle name="20 % - Markeringsfarve5 2 2 2 2 3 3" xfId="2924"/>
    <cellStyle name="20 % - Markeringsfarve5 2 2 2 2 3 3 2" xfId="13242"/>
    <cellStyle name="20 % - Markeringsfarve5 2 2 2 2 3 4" xfId="2925"/>
    <cellStyle name="20 % - Markeringsfarve5 2 2 2 2 3 4 2" xfId="13243"/>
    <cellStyle name="20 % - Markeringsfarve5 2 2 2 2 3 5" xfId="2926"/>
    <cellStyle name="20 % - Markeringsfarve5 2 2 2 2 3 5 2" xfId="13244"/>
    <cellStyle name="20 % - Markeringsfarve5 2 2 2 2 3 6" xfId="2927"/>
    <cellStyle name="20 % - Markeringsfarve5 2 2 2 2 3 6 2" xfId="13245"/>
    <cellStyle name="20 % - Markeringsfarve5 2 2 2 2 3 7" xfId="13240"/>
    <cellStyle name="20 % - Markeringsfarve5 2 2 2 2 4" xfId="2928"/>
    <cellStyle name="20 % - Markeringsfarve5 2 2 2 2 4 2" xfId="2929"/>
    <cellStyle name="20 % - Markeringsfarve5 2 2 2 2 4 2 2" xfId="13247"/>
    <cellStyle name="20 % - Markeringsfarve5 2 2 2 2 4 3" xfId="2930"/>
    <cellStyle name="20 % - Markeringsfarve5 2 2 2 2 4 3 2" xfId="13248"/>
    <cellStyle name="20 % - Markeringsfarve5 2 2 2 2 4 4" xfId="2931"/>
    <cellStyle name="20 % - Markeringsfarve5 2 2 2 2 4 4 2" xfId="13249"/>
    <cellStyle name="20 % - Markeringsfarve5 2 2 2 2 4 5" xfId="2932"/>
    <cellStyle name="20 % - Markeringsfarve5 2 2 2 2 4 5 2" xfId="13250"/>
    <cellStyle name="20 % - Markeringsfarve5 2 2 2 2 4 6" xfId="2933"/>
    <cellStyle name="20 % - Markeringsfarve5 2 2 2 2 4 6 2" xfId="13251"/>
    <cellStyle name="20 % - Markeringsfarve5 2 2 2 2 4 7" xfId="13246"/>
    <cellStyle name="20 % - Markeringsfarve5 2 2 2 2 5" xfId="2934"/>
    <cellStyle name="20 % - Markeringsfarve5 2 2 2 2 5 2" xfId="2935"/>
    <cellStyle name="20 % - Markeringsfarve5 2 2 2 2 5 2 2" xfId="13253"/>
    <cellStyle name="20 % - Markeringsfarve5 2 2 2 2 5 3" xfId="2936"/>
    <cellStyle name="20 % - Markeringsfarve5 2 2 2 2 5 3 2" xfId="13254"/>
    <cellStyle name="20 % - Markeringsfarve5 2 2 2 2 5 4" xfId="2937"/>
    <cellStyle name="20 % - Markeringsfarve5 2 2 2 2 5 4 2" xfId="13255"/>
    <cellStyle name="20 % - Markeringsfarve5 2 2 2 2 5 5" xfId="2938"/>
    <cellStyle name="20 % - Markeringsfarve5 2 2 2 2 5 5 2" xfId="13256"/>
    <cellStyle name="20 % - Markeringsfarve5 2 2 2 2 5 6" xfId="2939"/>
    <cellStyle name="20 % - Markeringsfarve5 2 2 2 2 5 6 2" xfId="13257"/>
    <cellStyle name="20 % - Markeringsfarve5 2 2 2 2 5 7" xfId="13252"/>
    <cellStyle name="20 % - Markeringsfarve5 2 2 2 2 6" xfId="2940"/>
    <cellStyle name="20 % - Markeringsfarve5 2 2 2 2 6 2" xfId="2941"/>
    <cellStyle name="20 % - Markeringsfarve5 2 2 2 2 6 2 2" xfId="13259"/>
    <cellStyle name="20 % - Markeringsfarve5 2 2 2 2 6 3" xfId="2942"/>
    <cellStyle name="20 % - Markeringsfarve5 2 2 2 2 6 3 2" xfId="13260"/>
    <cellStyle name="20 % - Markeringsfarve5 2 2 2 2 6 4" xfId="2943"/>
    <cellStyle name="20 % - Markeringsfarve5 2 2 2 2 6 4 2" xfId="13261"/>
    <cellStyle name="20 % - Markeringsfarve5 2 2 2 2 6 5" xfId="2944"/>
    <cellStyle name="20 % - Markeringsfarve5 2 2 2 2 6 5 2" xfId="13262"/>
    <cellStyle name="20 % - Markeringsfarve5 2 2 2 2 6 6" xfId="2945"/>
    <cellStyle name="20 % - Markeringsfarve5 2 2 2 2 6 6 2" xfId="13263"/>
    <cellStyle name="20 % - Markeringsfarve5 2 2 2 2 6 7" xfId="13258"/>
    <cellStyle name="20 % - Markeringsfarve5 2 2 2 2 7" xfId="2946"/>
    <cellStyle name="20 % - Markeringsfarve5 2 2 2 2 7 2" xfId="13264"/>
    <cellStyle name="20 % - Markeringsfarve5 2 2 2 2 8" xfId="2947"/>
    <cellStyle name="20 % - Markeringsfarve5 2 2 2 2 8 2" xfId="13265"/>
    <cellStyle name="20 % - Markeringsfarve5 2 2 2 2 9" xfId="2948"/>
    <cellStyle name="20 % - Markeringsfarve5 2 2 2 2 9 2" xfId="13266"/>
    <cellStyle name="20 % - Markeringsfarve5 2 2 2 3" xfId="2949"/>
    <cellStyle name="20 % - Markeringsfarve5 2 2 2 3 10" xfId="2950"/>
    <cellStyle name="20 % - Markeringsfarve5 2 2 2 3 10 2" xfId="13268"/>
    <cellStyle name="20 % - Markeringsfarve5 2 2 2 3 11" xfId="13267"/>
    <cellStyle name="20 % - Markeringsfarve5 2 2 2 3 2" xfId="2951"/>
    <cellStyle name="20 % - Markeringsfarve5 2 2 2 3 2 2" xfId="2952"/>
    <cellStyle name="20 % - Markeringsfarve5 2 2 2 3 2 2 2" xfId="13270"/>
    <cellStyle name="20 % - Markeringsfarve5 2 2 2 3 2 3" xfId="2953"/>
    <cellStyle name="20 % - Markeringsfarve5 2 2 2 3 2 3 2" xfId="13271"/>
    <cellStyle name="20 % - Markeringsfarve5 2 2 2 3 2 4" xfId="2954"/>
    <cellStyle name="20 % - Markeringsfarve5 2 2 2 3 2 4 2" xfId="13272"/>
    <cellStyle name="20 % - Markeringsfarve5 2 2 2 3 2 5" xfId="2955"/>
    <cellStyle name="20 % - Markeringsfarve5 2 2 2 3 2 5 2" xfId="13273"/>
    <cellStyle name="20 % - Markeringsfarve5 2 2 2 3 2 6" xfId="2956"/>
    <cellStyle name="20 % - Markeringsfarve5 2 2 2 3 2 6 2" xfId="13274"/>
    <cellStyle name="20 % - Markeringsfarve5 2 2 2 3 2 7" xfId="13269"/>
    <cellStyle name="20 % - Markeringsfarve5 2 2 2 3 3" xfId="2957"/>
    <cellStyle name="20 % - Markeringsfarve5 2 2 2 3 3 2" xfId="2958"/>
    <cellStyle name="20 % - Markeringsfarve5 2 2 2 3 3 2 2" xfId="13276"/>
    <cellStyle name="20 % - Markeringsfarve5 2 2 2 3 3 3" xfId="2959"/>
    <cellStyle name="20 % - Markeringsfarve5 2 2 2 3 3 3 2" xfId="13277"/>
    <cellStyle name="20 % - Markeringsfarve5 2 2 2 3 3 4" xfId="2960"/>
    <cellStyle name="20 % - Markeringsfarve5 2 2 2 3 3 4 2" xfId="13278"/>
    <cellStyle name="20 % - Markeringsfarve5 2 2 2 3 3 5" xfId="2961"/>
    <cellStyle name="20 % - Markeringsfarve5 2 2 2 3 3 5 2" xfId="13279"/>
    <cellStyle name="20 % - Markeringsfarve5 2 2 2 3 3 6" xfId="2962"/>
    <cellStyle name="20 % - Markeringsfarve5 2 2 2 3 3 6 2" xfId="13280"/>
    <cellStyle name="20 % - Markeringsfarve5 2 2 2 3 3 7" xfId="13275"/>
    <cellStyle name="20 % - Markeringsfarve5 2 2 2 3 4" xfId="2963"/>
    <cellStyle name="20 % - Markeringsfarve5 2 2 2 3 4 2" xfId="2964"/>
    <cellStyle name="20 % - Markeringsfarve5 2 2 2 3 4 2 2" xfId="13282"/>
    <cellStyle name="20 % - Markeringsfarve5 2 2 2 3 4 3" xfId="2965"/>
    <cellStyle name="20 % - Markeringsfarve5 2 2 2 3 4 3 2" xfId="13283"/>
    <cellStyle name="20 % - Markeringsfarve5 2 2 2 3 4 4" xfId="2966"/>
    <cellStyle name="20 % - Markeringsfarve5 2 2 2 3 4 4 2" xfId="13284"/>
    <cellStyle name="20 % - Markeringsfarve5 2 2 2 3 4 5" xfId="2967"/>
    <cellStyle name="20 % - Markeringsfarve5 2 2 2 3 4 5 2" xfId="13285"/>
    <cellStyle name="20 % - Markeringsfarve5 2 2 2 3 4 6" xfId="2968"/>
    <cellStyle name="20 % - Markeringsfarve5 2 2 2 3 4 6 2" xfId="13286"/>
    <cellStyle name="20 % - Markeringsfarve5 2 2 2 3 4 7" xfId="13281"/>
    <cellStyle name="20 % - Markeringsfarve5 2 2 2 3 5" xfId="2969"/>
    <cellStyle name="20 % - Markeringsfarve5 2 2 2 3 5 2" xfId="2970"/>
    <cellStyle name="20 % - Markeringsfarve5 2 2 2 3 5 2 2" xfId="13288"/>
    <cellStyle name="20 % - Markeringsfarve5 2 2 2 3 5 3" xfId="2971"/>
    <cellStyle name="20 % - Markeringsfarve5 2 2 2 3 5 3 2" xfId="13289"/>
    <cellStyle name="20 % - Markeringsfarve5 2 2 2 3 5 4" xfId="2972"/>
    <cellStyle name="20 % - Markeringsfarve5 2 2 2 3 5 4 2" xfId="13290"/>
    <cellStyle name="20 % - Markeringsfarve5 2 2 2 3 5 5" xfId="2973"/>
    <cellStyle name="20 % - Markeringsfarve5 2 2 2 3 5 5 2" xfId="13291"/>
    <cellStyle name="20 % - Markeringsfarve5 2 2 2 3 5 6" xfId="2974"/>
    <cellStyle name="20 % - Markeringsfarve5 2 2 2 3 5 6 2" xfId="13292"/>
    <cellStyle name="20 % - Markeringsfarve5 2 2 2 3 5 7" xfId="13287"/>
    <cellStyle name="20 % - Markeringsfarve5 2 2 2 3 6" xfId="2975"/>
    <cellStyle name="20 % - Markeringsfarve5 2 2 2 3 6 2" xfId="13293"/>
    <cellStyle name="20 % - Markeringsfarve5 2 2 2 3 7" xfId="2976"/>
    <cellStyle name="20 % - Markeringsfarve5 2 2 2 3 7 2" xfId="13294"/>
    <cellStyle name="20 % - Markeringsfarve5 2 2 2 3 8" xfId="2977"/>
    <cellStyle name="20 % - Markeringsfarve5 2 2 2 3 8 2" xfId="13295"/>
    <cellStyle name="20 % - Markeringsfarve5 2 2 2 3 9" xfId="2978"/>
    <cellStyle name="20 % - Markeringsfarve5 2 2 2 3 9 2" xfId="13296"/>
    <cellStyle name="20 % - Markeringsfarve5 2 2 2 4" xfId="2979"/>
    <cellStyle name="20 % - Markeringsfarve5 2 2 2 4 2" xfId="2980"/>
    <cellStyle name="20 % - Markeringsfarve5 2 2 2 4 2 2" xfId="13298"/>
    <cellStyle name="20 % - Markeringsfarve5 2 2 2 4 3" xfId="2981"/>
    <cellStyle name="20 % - Markeringsfarve5 2 2 2 4 3 2" xfId="13299"/>
    <cellStyle name="20 % - Markeringsfarve5 2 2 2 4 4" xfId="2982"/>
    <cellStyle name="20 % - Markeringsfarve5 2 2 2 4 4 2" xfId="13300"/>
    <cellStyle name="20 % - Markeringsfarve5 2 2 2 4 5" xfId="2983"/>
    <cellStyle name="20 % - Markeringsfarve5 2 2 2 4 5 2" xfId="13301"/>
    <cellStyle name="20 % - Markeringsfarve5 2 2 2 4 6" xfId="2984"/>
    <cellStyle name="20 % - Markeringsfarve5 2 2 2 4 6 2" xfId="13302"/>
    <cellStyle name="20 % - Markeringsfarve5 2 2 2 4 7" xfId="13297"/>
    <cellStyle name="20 % - Markeringsfarve5 2 2 2 5" xfId="2985"/>
    <cellStyle name="20 % - Markeringsfarve5 2 2 2 5 2" xfId="2986"/>
    <cellStyle name="20 % - Markeringsfarve5 2 2 2 5 2 2" xfId="13304"/>
    <cellStyle name="20 % - Markeringsfarve5 2 2 2 5 3" xfId="2987"/>
    <cellStyle name="20 % - Markeringsfarve5 2 2 2 5 3 2" xfId="13305"/>
    <cellStyle name="20 % - Markeringsfarve5 2 2 2 5 4" xfId="2988"/>
    <cellStyle name="20 % - Markeringsfarve5 2 2 2 5 4 2" xfId="13306"/>
    <cellStyle name="20 % - Markeringsfarve5 2 2 2 5 5" xfId="2989"/>
    <cellStyle name="20 % - Markeringsfarve5 2 2 2 5 5 2" xfId="13307"/>
    <cellStyle name="20 % - Markeringsfarve5 2 2 2 5 6" xfId="2990"/>
    <cellStyle name="20 % - Markeringsfarve5 2 2 2 5 6 2" xfId="13308"/>
    <cellStyle name="20 % - Markeringsfarve5 2 2 2 5 7" xfId="13303"/>
    <cellStyle name="20 % - Markeringsfarve5 2 2 2 6" xfId="2991"/>
    <cellStyle name="20 % - Markeringsfarve5 2 2 2 6 2" xfId="2992"/>
    <cellStyle name="20 % - Markeringsfarve5 2 2 2 6 2 2" xfId="13310"/>
    <cellStyle name="20 % - Markeringsfarve5 2 2 2 6 3" xfId="2993"/>
    <cellStyle name="20 % - Markeringsfarve5 2 2 2 6 3 2" xfId="13311"/>
    <cellStyle name="20 % - Markeringsfarve5 2 2 2 6 4" xfId="2994"/>
    <cellStyle name="20 % - Markeringsfarve5 2 2 2 6 4 2" xfId="13312"/>
    <cellStyle name="20 % - Markeringsfarve5 2 2 2 6 5" xfId="2995"/>
    <cellStyle name="20 % - Markeringsfarve5 2 2 2 6 5 2" xfId="13313"/>
    <cellStyle name="20 % - Markeringsfarve5 2 2 2 6 6" xfId="2996"/>
    <cellStyle name="20 % - Markeringsfarve5 2 2 2 6 6 2" xfId="13314"/>
    <cellStyle name="20 % - Markeringsfarve5 2 2 2 6 7" xfId="13309"/>
    <cellStyle name="20 % - Markeringsfarve5 2 2 2 7" xfId="2997"/>
    <cellStyle name="20 % - Markeringsfarve5 2 2 2 7 2" xfId="2998"/>
    <cellStyle name="20 % - Markeringsfarve5 2 2 2 7 2 2" xfId="13316"/>
    <cellStyle name="20 % - Markeringsfarve5 2 2 2 7 3" xfId="2999"/>
    <cellStyle name="20 % - Markeringsfarve5 2 2 2 7 3 2" xfId="13317"/>
    <cellStyle name="20 % - Markeringsfarve5 2 2 2 7 4" xfId="3000"/>
    <cellStyle name="20 % - Markeringsfarve5 2 2 2 7 4 2" xfId="13318"/>
    <cellStyle name="20 % - Markeringsfarve5 2 2 2 7 5" xfId="3001"/>
    <cellStyle name="20 % - Markeringsfarve5 2 2 2 7 5 2" xfId="13319"/>
    <cellStyle name="20 % - Markeringsfarve5 2 2 2 7 6" xfId="3002"/>
    <cellStyle name="20 % - Markeringsfarve5 2 2 2 7 6 2" xfId="13320"/>
    <cellStyle name="20 % - Markeringsfarve5 2 2 2 7 7" xfId="13315"/>
    <cellStyle name="20 % - Markeringsfarve5 2 2 2 8" xfId="3003"/>
    <cellStyle name="20 % - Markeringsfarve5 2 2 2 8 2" xfId="13321"/>
    <cellStyle name="20 % - Markeringsfarve5 2 2 2 9" xfId="3004"/>
    <cellStyle name="20 % - Markeringsfarve5 2 2 2 9 2" xfId="13322"/>
    <cellStyle name="20 % - Markeringsfarve5 2 2 3" xfId="3005"/>
    <cellStyle name="20 % - Markeringsfarve5 2 2 3 10" xfId="3006"/>
    <cellStyle name="20 % - Markeringsfarve5 2 2 3 10 2" xfId="13324"/>
    <cellStyle name="20 % - Markeringsfarve5 2 2 3 11" xfId="3007"/>
    <cellStyle name="20 % - Markeringsfarve5 2 2 3 11 2" xfId="13325"/>
    <cellStyle name="20 % - Markeringsfarve5 2 2 3 12" xfId="13323"/>
    <cellStyle name="20 % - Markeringsfarve5 2 2 3 2" xfId="3008"/>
    <cellStyle name="20 % - Markeringsfarve5 2 2 3 2 10" xfId="3009"/>
    <cellStyle name="20 % - Markeringsfarve5 2 2 3 2 10 2" xfId="13327"/>
    <cellStyle name="20 % - Markeringsfarve5 2 2 3 2 11" xfId="13326"/>
    <cellStyle name="20 % - Markeringsfarve5 2 2 3 2 2" xfId="3010"/>
    <cellStyle name="20 % - Markeringsfarve5 2 2 3 2 2 10" xfId="13328"/>
    <cellStyle name="20 % - Markeringsfarve5 2 2 3 2 2 2" xfId="3011"/>
    <cellStyle name="20 % - Markeringsfarve5 2 2 3 2 2 2 2" xfId="3012"/>
    <cellStyle name="20 % - Markeringsfarve5 2 2 3 2 2 2 2 2" xfId="13330"/>
    <cellStyle name="20 % - Markeringsfarve5 2 2 3 2 2 2 3" xfId="3013"/>
    <cellStyle name="20 % - Markeringsfarve5 2 2 3 2 2 2 3 2" xfId="13331"/>
    <cellStyle name="20 % - Markeringsfarve5 2 2 3 2 2 2 4" xfId="3014"/>
    <cellStyle name="20 % - Markeringsfarve5 2 2 3 2 2 2 4 2" xfId="13332"/>
    <cellStyle name="20 % - Markeringsfarve5 2 2 3 2 2 2 5" xfId="3015"/>
    <cellStyle name="20 % - Markeringsfarve5 2 2 3 2 2 2 5 2" xfId="13333"/>
    <cellStyle name="20 % - Markeringsfarve5 2 2 3 2 2 2 6" xfId="3016"/>
    <cellStyle name="20 % - Markeringsfarve5 2 2 3 2 2 2 6 2" xfId="13334"/>
    <cellStyle name="20 % - Markeringsfarve5 2 2 3 2 2 2 7" xfId="13329"/>
    <cellStyle name="20 % - Markeringsfarve5 2 2 3 2 2 3" xfId="3017"/>
    <cellStyle name="20 % - Markeringsfarve5 2 2 3 2 2 3 2" xfId="3018"/>
    <cellStyle name="20 % - Markeringsfarve5 2 2 3 2 2 3 2 2" xfId="13336"/>
    <cellStyle name="20 % - Markeringsfarve5 2 2 3 2 2 3 3" xfId="3019"/>
    <cellStyle name="20 % - Markeringsfarve5 2 2 3 2 2 3 3 2" xfId="13337"/>
    <cellStyle name="20 % - Markeringsfarve5 2 2 3 2 2 3 4" xfId="3020"/>
    <cellStyle name="20 % - Markeringsfarve5 2 2 3 2 2 3 4 2" xfId="13338"/>
    <cellStyle name="20 % - Markeringsfarve5 2 2 3 2 2 3 5" xfId="3021"/>
    <cellStyle name="20 % - Markeringsfarve5 2 2 3 2 2 3 5 2" xfId="13339"/>
    <cellStyle name="20 % - Markeringsfarve5 2 2 3 2 2 3 6" xfId="3022"/>
    <cellStyle name="20 % - Markeringsfarve5 2 2 3 2 2 3 6 2" xfId="13340"/>
    <cellStyle name="20 % - Markeringsfarve5 2 2 3 2 2 3 7" xfId="13335"/>
    <cellStyle name="20 % - Markeringsfarve5 2 2 3 2 2 4" xfId="3023"/>
    <cellStyle name="20 % - Markeringsfarve5 2 2 3 2 2 4 2" xfId="3024"/>
    <cellStyle name="20 % - Markeringsfarve5 2 2 3 2 2 4 2 2" xfId="13342"/>
    <cellStyle name="20 % - Markeringsfarve5 2 2 3 2 2 4 3" xfId="3025"/>
    <cellStyle name="20 % - Markeringsfarve5 2 2 3 2 2 4 3 2" xfId="13343"/>
    <cellStyle name="20 % - Markeringsfarve5 2 2 3 2 2 4 4" xfId="3026"/>
    <cellStyle name="20 % - Markeringsfarve5 2 2 3 2 2 4 4 2" xfId="13344"/>
    <cellStyle name="20 % - Markeringsfarve5 2 2 3 2 2 4 5" xfId="3027"/>
    <cellStyle name="20 % - Markeringsfarve5 2 2 3 2 2 4 5 2" xfId="13345"/>
    <cellStyle name="20 % - Markeringsfarve5 2 2 3 2 2 4 6" xfId="3028"/>
    <cellStyle name="20 % - Markeringsfarve5 2 2 3 2 2 4 6 2" xfId="13346"/>
    <cellStyle name="20 % - Markeringsfarve5 2 2 3 2 2 4 7" xfId="13341"/>
    <cellStyle name="20 % - Markeringsfarve5 2 2 3 2 2 5" xfId="3029"/>
    <cellStyle name="20 % - Markeringsfarve5 2 2 3 2 2 5 2" xfId="13347"/>
    <cellStyle name="20 % - Markeringsfarve5 2 2 3 2 2 6" xfId="3030"/>
    <cellStyle name="20 % - Markeringsfarve5 2 2 3 2 2 6 2" xfId="13348"/>
    <cellStyle name="20 % - Markeringsfarve5 2 2 3 2 2 7" xfId="3031"/>
    <cellStyle name="20 % - Markeringsfarve5 2 2 3 2 2 7 2" xfId="13349"/>
    <cellStyle name="20 % - Markeringsfarve5 2 2 3 2 2 8" xfId="3032"/>
    <cellStyle name="20 % - Markeringsfarve5 2 2 3 2 2 8 2" xfId="13350"/>
    <cellStyle name="20 % - Markeringsfarve5 2 2 3 2 2 9" xfId="3033"/>
    <cellStyle name="20 % - Markeringsfarve5 2 2 3 2 2 9 2" xfId="13351"/>
    <cellStyle name="20 % - Markeringsfarve5 2 2 3 2 3" xfId="3034"/>
    <cellStyle name="20 % - Markeringsfarve5 2 2 3 2 3 2" xfId="3035"/>
    <cellStyle name="20 % - Markeringsfarve5 2 2 3 2 3 2 2" xfId="13353"/>
    <cellStyle name="20 % - Markeringsfarve5 2 2 3 2 3 3" xfId="3036"/>
    <cellStyle name="20 % - Markeringsfarve5 2 2 3 2 3 3 2" xfId="13354"/>
    <cellStyle name="20 % - Markeringsfarve5 2 2 3 2 3 4" xfId="3037"/>
    <cellStyle name="20 % - Markeringsfarve5 2 2 3 2 3 4 2" xfId="13355"/>
    <cellStyle name="20 % - Markeringsfarve5 2 2 3 2 3 5" xfId="3038"/>
    <cellStyle name="20 % - Markeringsfarve5 2 2 3 2 3 5 2" xfId="13356"/>
    <cellStyle name="20 % - Markeringsfarve5 2 2 3 2 3 6" xfId="3039"/>
    <cellStyle name="20 % - Markeringsfarve5 2 2 3 2 3 6 2" xfId="13357"/>
    <cellStyle name="20 % - Markeringsfarve5 2 2 3 2 3 7" xfId="13352"/>
    <cellStyle name="20 % - Markeringsfarve5 2 2 3 2 4" xfId="3040"/>
    <cellStyle name="20 % - Markeringsfarve5 2 2 3 2 4 2" xfId="3041"/>
    <cellStyle name="20 % - Markeringsfarve5 2 2 3 2 4 2 2" xfId="13359"/>
    <cellStyle name="20 % - Markeringsfarve5 2 2 3 2 4 3" xfId="3042"/>
    <cellStyle name="20 % - Markeringsfarve5 2 2 3 2 4 3 2" xfId="13360"/>
    <cellStyle name="20 % - Markeringsfarve5 2 2 3 2 4 4" xfId="3043"/>
    <cellStyle name="20 % - Markeringsfarve5 2 2 3 2 4 4 2" xfId="13361"/>
    <cellStyle name="20 % - Markeringsfarve5 2 2 3 2 4 5" xfId="3044"/>
    <cellStyle name="20 % - Markeringsfarve5 2 2 3 2 4 5 2" xfId="13362"/>
    <cellStyle name="20 % - Markeringsfarve5 2 2 3 2 4 6" xfId="3045"/>
    <cellStyle name="20 % - Markeringsfarve5 2 2 3 2 4 6 2" xfId="13363"/>
    <cellStyle name="20 % - Markeringsfarve5 2 2 3 2 4 7" xfId="13358"/>
    <cellStyle name="20 % - Markeringsfarve5 2 2 3 2 5" xfId="3046"/>
    <cellStyle name="20 % - Markeringsfarve5 2 2 3 2 5 2" xfId="3047"/>
    <cellStyle name="20 % - Markeringsfarve5 2 2 3 2 5 2 2" xfId="13365"/>
    <cellStyle name="20 % - Markeringsfarve5 2 2 3 2 5 3" xfId="3048"/>
    <cellStyle name="20 % - Markeringsfarve5 2 2 3 2 5 3 2" xfId="13366"/>
    <cellStyle name="20 % - Markeringsfarve5 2 2 3 2 5 4" xfId="3049"/>
    <cellStyle name="20 % - Markeringsfarve5 2 2 3 2 5 4 2" xfId="13367"/>
    <cellStyle name="20 % - Markeringsfarve5 2 2 3 2 5 5" xfId="3050"/>
    <cellStyle name="20 % - Markeringsfarve5 2 2 3 2 5 5 2" xfId="13368"/>
    <cellStyle name="20 % - Markeringsfarve5 2 2 3 2 5 6" xfId="3051"/>
    <cellStyle name="20 % - Markeringsfarve5 2 2 3 2 5 6 2" xfId="13369"/>
    <cellStyle name="20 % - Markeringsfarve5 2 2 3 2 5 7" xfId="13364"/>
    <cellStyle name="20 % - Markeringsfarve5 2 2 3 2 6" xfId="3052"/>
    <cellStyle name="20 % - Markeringsfarve5 2 2 3 2 6 2" xfId="13370"/>
    <cellStyle name="20 % - Markeringsfarve5 2 2 3 2 7" xfId="3053"/>
    <cellStyle name="20 % - Markeringsfarve5 2 2 3 2 7 2" xfId="13371"/>
    <cellStyle name="20 % - Markeringsfarve5 2 2 3 2 8" xfId="3054"/>
    <cellStyle name="20 % - Markeringsfarve5 2 2 3 2 8 2" xfId="13372"/>
    <cellStyle name="20 % - Markeringsfarve5 2 2 3 2 9" xfId="3055"/>
    <cellStyle name="20 % - Markeringsfarve5 2 2 3 2 9 2" xfId="13373"/>
    <cellStyle name="20 % - Markeringsfarve5 2 2 3 3" xfId="3056"/>
    <cellStyle name="20 % - Markeringsfarve5 2 2 3 3 10" xfId="13374"/>
    <cellStyle name="20 % - Markeringsfarve5 2 2 3 3 2" xfId="3057"/>
    <cellStyle name="20 % - Markeringsfarve5 2 2 3 3 2 2" xfId="3058"/>
    <cellStyle name="20 % - Markeringsfarve5 2 2 3 3 2 2 2" xfId="13376"/>
    <cellStyle name="20 % - Markeringsfarve5 2 2 3 3 2 3" xfId="3059"/>
    <cellStyle name="20 % - Markeringsfarve5 2 2 3 3 2 3 2" xfId="13377"/>
    <cellStyle name="20 % - Markeringsfarve5 2 2 3 3 2 4" xfId="3060"/>
    <cellStyle name="20 % - Markeringsfarve5 2 2 3 3 2 4 2" xfId="13378"/>
    <cellStyle name="20 % - Markeringsfarve5 2 2 3 3 2 5" xfId="3061"/>
    <cellStyle name="20 % - Markeringsfarve5 2 2 3 3 2 5 2" xfId="13379"/>
    <cellStyle name="20 % - Markeringsfarve5 2 2 3 3 2 6" xfId="3062"/>
    <cellStyle name="20 % - Markeringsfarve5 2 2 3 3 2 6 2" xfId="13380"/>
    <cellStyle name="20 % - Markeringsfarve5 2 2 3 3 2 7" xfId="13375"/>
    <cellStyle name="20 % - Markeringsfarve5 2 2 3 3 3" xfId="3063"/>
    <cellStyle name="20 % - Markeringsfarve5 2 2 3 3 3 2" xfId="3064"/>
    <cellStyle name="20 % - Markeringsfarve5 2 2 3 3 3 2 2" xfId="13382"/>
    <cellStyle name="20 % - Markeringsfarve5 2 2 3 3 3 3" xfId="3065"/>
    <cellStyle name="20 % - Markeringsfarve5 2 2 3 3 3 3 2" xfId="13383"/>
    <cellStyle name="20 % - Markeringsfarve5 2 2 3 3 3 4" xfId="3066"/>
    <cellStyle name="20 % - Markeringsfarve5 2 2 3 3 3 4 2" xfId="13384"/>
    <cellStyle name="20 % - Markeringsfarve5 2 2 3 3 3 5" xfId="3067"/>
    <cellStyle name="20 % - Markeringsfarve5 2 2 3 3 3 5 2" xfId="13385"/>
    <cellStyle name="20 % - Markeringsfarve5 2 2 3 3 3 6" xfId="3068"/>
    <cellStyle name="20 % - Markeringsfarve5 2 2 3 3 3 6 2" xfId="13386"/>
    <cellStyle name="20 % - Markeringsfarve5 2 2 3 3 3 7" xfId="13381"/>
    <cellStyle name="20 % - Markeringsfarve5 2 2 3 3 4" xfId="3069"/>
    <cellStyle name="20 % - Markeringsfarve5 2 2 3 3 4 2" xfId="3070"/>
    <cellStyle name="20 % - Markeringsfarve5 2 2 3 3 4 2 2" xfId="13388"/>
    <cellStyle name="20 % - Markeringsfarve5 2 2 3 3 4 3" xfId="3071"/>
    <cellStyle name="20 % - Markeringsfarve5 2 2 3 3 4 3 2" xfId="13389"/>
    <cellStyle name="20 % - Markeringsfarve5 2 2 3 3 4 4" xfId="3072"/>
    <cellStyle name="20 % - Markeringsfarve5 2 2 3 3 4 4 2" xfId="13390"/>
    <cellStyle name="20 % - Markeringsfarve5 2 2 3 3 4 5" xfId="3073"/>
    <cellStyle name="20 % - Markeringsfarve5 2 2 3 3 4 5 2" xfId="13391"/>
    <cellStyle name="20 % - Markeringsfarve5 2 2 3 3 4 6" xfId="3074"/>
    <cellStyle name="20 % - Markeringsfarve5 2 2 3 3 4 6 2" xfId="13392"/>
    <cellStyle name="20 % - Markeringsfarve5 2 2 3 3 4 7" xfId="13387"/>
    <cellStyle name="20 % - Markeringsfarve5 2 2 3 3 5" xfId="3075"/>
    <cellStyle name="20 % - Markeringsfarve5 2 2 3 3 5 2" xfId="13393"/>
    <cellStyle name="20 % - Markeringsfarve5 2 2 3 3 6" xfId="3076"/>
    <cellStyle name="20 % - Markeringsfarve5 2 2 3 3 6 2" xfId="13394"/>
    <cellStyle name="20 % - Markeringsfarve5 2 2 3 3 7" xfId="3077"/>
    <cellStyle name="20 % - Markeringsfarve5 2 2 3 3 7 2" xfId="13395"/>
    <cellStyle name="20 % - Markeringsfarve5 2 2 3 3 8" xfId="3078"/>
    <cellStyle name="20 % - Markeringsfarve5 2 2 3 3 8 2" xfId="13396"/>
    <cellStyle name="20 % - Markeringsfarve5 2 2 3 3 9" xfId="3079"/>
    <cellStyle name="20 % - Markeringsfarve5 2 2 3 3 9 2" xfId="13397"/>
    <cellStyle name="20 % - Markeringsfarve5 2 2 3 4" xfId="3080"/>
    <cellStyle name="20 % - Markeringsfarve5 2 2 3 4 2" xfId="3081"/>
    <cellStyle name="20 % - Markeringsfarve5 2 2 3 4 2 2" xfId="13399"/>
    <cellStyle name="20 % - Markeringsfarve5 2 2 3 4 3" xfId="3082"/>
    <cellStyle name="20 % - Markeringsfarve5 2 2 3 4 3 2" xfId="13400"/>
    <cellStyle name="20 % - Markeringsfarve5 2 2 3 4 4" xfId="3083"/>
    <cellStyle name="20 % - Markeringsfarve5 2 2 3 4 4 2" xfId="13401"/>
    <cellStyle name="20 % - Markeringsfarve5 2 2 3 4 5" xfId="3084"/>
    <cellStyle name="20 % - Markeringsfarve5 2 2 3 4 5 2" xfId="13402"/>
    <cellStyle name="20 % - Markeringsfarve5 2 2 3 4 6" xfId="3085"/>
    <cellStyle name="20 % - Markeringsfarve5 2 2 3 4 6 2" xfId="13403"/>
    <cellStyle name="20 % - Markeringsfarve5 2 2 3 4 7" xfId="13398"/>
    <cellStyle name="20 % - Markeringsfarve5 2 2 3 5" xfId="3086"/>
    <cellStyle name="20 % - Markeringsfarve5 2 2 3 5 2" xfId="3087"/>
    <cellStyle name="20 % - Markeringsfarve5 2 2 3 5 2 2" xfId="13405"/>
    <cellStyle name="20 % - Markeringsfarve5 2 2 3 5 3" xfId="3088"/>
    <cellStyle name="20 % - Markeringsfarve5 2 2 3 5 3 2" xfId="13406"/>
    <cellStyle name="20 % - Markeringsfarve5 2 2 3 5 4" xfId="3089"/>
    <cellStyle name="20 % - Markeringsfarve5 2 2 3 5 4 2" xfId="13407"/>
    <cellStyle name="20 % - Markeringsfarve5 2 2 3 5 5" xfId="3090"/>
    <cellStyle name="20 % - Markeringsfarve5 2 2 3 5 5 2" xfId="13408"/>
    <cellStyle name="20 % - Markeringsfarve5 2 2 3 5 6" xfId="3091"/>
    <cellStyle name="20 % - Markeringsfarve5 2 2 3 5 6 2" xfId="13409"/>
    <cellStyle name="20 % - Markeringsfarve5 2 2 3 5 7" xfId="13404"/>
    <cellStyle name="20 % - Markeringsfarve5 2 2 3 6" xfId="3092"/>
    <cellStyle name="20 % - Markeringsfarve5 2 2 3 6 2" xfId="3093"/>
    <cellStyle name="20 % - Markeringsfarve5 2 2 3 6 2 2" xfId="13411"/>
    <cellStyle name="20 % - Markeringsfarve5 2 2 3 6 3" xfId="3094"/>
    <cellStyle name="20 % - Markeringsfarve5 2 2 3 6 3 2" xfId="13412"/>
    <cellStyle name="20 % - Markeringsfarve5 2 2 3 6 4" xfId="3095"/>
    <cellStyle name="20 % - Markeringsfarve5 2 2 3 6 4 2" xfId="13413"/>
    <cellStyle name="20 % - Markeringsfarve5 2 2 3 6 5" xfId="3096"/>
    <cellStyle name="20 % - Markeringsfarve5 2 2 3 6 5 2" xfId="13414"/>
    <cellStyle name="20 % - Markeringsfarve5 2 2 3 6 6" xfId="3097"/>
    <cellStyle name="20 % - Markeringsfarve5 2 2 3 6 6 2" xfId="13415"/>
    <cellStyle name="20 % - Markeringsfarve5 2 2 3 6 7" xfId="13410"/>
    <cellStyle name="20 % - Markeringsfarve5 2 2 3 7" xfId="3098"/>
    <cellStyle name="20 % - Markeringsfarve5 2 2 3 7 2" xfId="13416"/>
    <cellStyle name="20 % - Markeringsfarve5 2 2 3 8" xfId="3099"/>
    <cellStyle name="20 % - Markeringsfarve5 2 2 3 8 2" xfId="13417"/>
    <cellStyle name="20 % - Markeringsfarve5 2 2 3 9" xfId="3100"/>
    <cellStyle name="20 % - Markeringsfarve5 2 2 3 9 2" xfId="13418"/>
    <cellStyle name="20 % - Markeringsfarve5 2 2 4" xfId="3101"/>
    <cellStyle name="20 % - Markeringsfarve5 2 2 4 10" xfId="3102"/>
    <cellStyle name="20 % - Markeringsfarve5 2 2 4 10 2" xfId="13420"/>
    <cellStyle name="20 % - Markeringsfarve5 2 2 4 11" xfId="13419"/>
    <cellStyle name="20 % - Markeringsfarve5 2 2 4 2" xfId="3103"/>
    <cellStyle name="20 % - Markeringsfarve5 2 2 4 2 10" xfId="13421"/>
    <cellStyle name="20 % - Markeringsfarve5 2 2 4 2 2" xfId="3104"/>
    <cellStyle name="20 % - Markeringsfarve5 2 2 4 2 2 2" xfId="3105"/>
    <cellStyle name="20 % - Markeringsfarve5 2 2 4 2 2 2 2" xfId="13423"/>
    <cellStyle name="20 % - Markeringsfarve5 2 2 4 2 2 3" xfId="3106"/>
    <cellStyle name="20 % - Markeringsfarve5 2 2 4 2 2 3 2" xfId="13424"/>
    <cellStyle name="20 % - Markeringsfarve5 2 2 4 2 2 4" xfId="3107"/>
    <cellStyle name="20 % - Markeringsfarve5 2 2 4 2 2 4 2" xfId="13425"/>
    <cellStyle name="20 % - Markeringsfarve5 2 2 4 2 2 5" xfId="3108"/>
    <cellStyle name="20 % - Markeringsfarve5 2 2 4 2 2 5 2" xfId="13426"/>
    <cellStyle name="20 % - Markeringsfarve5 2 2 4 2 2 6" xfId="3109"/>
    <cellStyle name="20 % - Markeringsfarve5 2 2 4 2 2 6 2" xfId="13427"/>
    <cellStyle name="20 % - Markeringsfarve5 2 2 4 2 2 7" xfId="13422"/>
    <cellStyle name="20 % - Markeringsfarve5 2 2 4 2 3" xfId="3110"/>
    <cellStyle name="20 % - Markeringsfarve5 2 2 4 2 3 2" xfId="3111"/>
    <cellStyle name="20 % - Markeringsfarve5 2 2 4 2 3 2 2" xfId="13429"/>
    <cellStyle name="20 % - Markeringsfarve5 2 2 4 2 3 3" xfId="3112"/>
    <cellStyle name="20 % - Markeringsfarve5 2 2 4 2 3 3 2" xfId="13430"/>
    <cellStyle name="20 % - Markeringsfarve5 2 2 4 2 3 4" xfId="3113"/>
    <cellStyle name="20 % - Markeringsfarve5 2 2 4 2 3 4 2" xfId="13431"/>
    <cellStyle name="20 % - Markeringsfarve5 2 2 4 2 3 5" xfId="3114"/>
    <cellStyle name="20 % - Markeringsfarve5 2 2 4 2 3 5 2" xfId="13432"/>
    <cellStyle name="20 % - Markeringsfarve5 2 2 4 2 3 6" xfId="3115"/>
    <cellStyle name="20 % - Markeringsfarve5 2 2 4 2 3 6 2" xfId="13433"/>
    <cellStyle name="20 % - Markeringsfarve5 2 2 4 2 3 7" xfId="13428"/>
    <cellStyle name="20 % - Markeringsfarve5 2 2 4 2 4" xfId="3116"/>
    <cellStyle name="20 % - Markeringsfarve5 2 2 4 2 4 2" xfId="3117"/>
    <cellStyle name="20 % - Markeringsfarve5 2 2 4 2 4 2 2" xfId="13435"/>
    <cellStyle name="20 % - Markeringsfarve5 2 2 4 2 4 3" xfId="3118"/>
    <cellStyle name="20 % - Markeringsfarve5 2 2 4 2 4 3 2" xfId="13436"/>
    <cellStyle name="20 % - Markeringsfarve5 2 2 4 2 4 4" xfId="3119"/>
    <cellStyle name="20 % - Markeringsfarve5 2 2 4 2 4 4 2" xfId="13437"/>
    <cellStyle name="20 % - Markeringsfarve5 2 2 4 2 4 5" xfId="3120"/>
    <cellStyle name="20 % - Markeringsfarve5 2 2 4 2 4 5 2" xfId="13438"/>
    <cellStyle name="20 % - Markeringsfarve5 2 2 4 2 4 6" xfId="3121"/>
    <cellStyle name="20 % - Markeringsfarve5 2 2 4 2 4 6 2" xfId="13439"/>
    <cellStyle name="20 % - Markeringsfarve5 2 2 4 2 4 7" xfId="13434"/>
    <cellStyle name="20 % - Markeringsfarve5 2 2 4 2 5" xfId="3122"/>
    <cellStyle name="20 % - Markeringsfarve5 2 2 4 2 5 2" xfId="13440"/>
    <cellStyle name="20 % - Markeringsfarve5 2 2 4 2 6" xfId="3123"/>
    <cellStyle name="20 % - Markeringsfarve5 2 2 4 2 6 2" xfId="13441"/>
    <cellStyle name="20 % - Markeringsfarve5 2 2 4 2 7" xfId="3124"/>
    <cellStyle name="20 % - Markeringsfarve5 2 2 4 2 7 2" xfId="13442"/>
    <cellStyle name="20 % - Markeringsfarve5 2 2 4 2 8" xfId="3125"/>
    <cellStyle name="20 % - Markeringsfarve5 2 2 4 2 8 2" xfId="13443"/>
    <cellStyle name="20 % - Markeringsfarve5 2 2 4 2 9" xfId="3126"/>
    <cellStyle name="20 % - Markeringsfarve5 2 2 4 2 9 2" xfId="13444"/>
    <cellStyle name="20 % - Markeringsfarve5 2 2 4 3" xfId="3127"/>
    <cellStyle name="20 % - Markeringsfarve5 2 2 4 3 2" xfId="3128"/>
    <cellStyle name="20 % - Markeringsfarve5 2 2 4 3 2 2" xfId="13446"/>
    <cellStyle name="20 % - Markeringsfarve5 2 2 4 3 3" xfId="3129"/>
    <cellStyle name="20 % - Markeringsfarve5 2 2 4 3 3 2" xfId="13447"/>
    <cellStyle name="20 % - Markeringsfarve5 2 2 4 3 4" xfId="3130"/>
    <cellStyle name="20 % - Markeringsfarve5 2 2 4 3 4 2" xfId="13448"/>
    <cellStyle name="20 % - Markeringsfarve5 2 2 4 3 5" xfId="3131"/>
    <cellStyle name="20 % - Markeringsfarve5 2 2 4 3 5 2" xfId="13449"/>
    <cellStyle name="20 % - Markeringsfarve5 2 2 4 3 6" xfId="3132"/>
    <cellStyle name="20 % - Markeringsfarve5 2 2 4 3 6 2" xfId="13450"/>
    <cellStyle name="20 % - Markeringsfarve5 2 2 4 3 7" xfId="13445"/>
    <cellStyle name="20 % - Markeringsfarve5 2 2 4 4" xfId="3133"/>
    <cellStyle name="20 % - Markeringsfarve5 2 2 4 4 2" xfId="3134"/>
    <cellStyle name="20 % - Markeringsfarve5 2 2 4 4 2 2" xfId="13452"/>
    <cellStyle name="20 % - Markeringsfarve5 2 2 4 4 3" xfId="3135"/>
    <cellStyle name="20 % - Markeringsfarve5 2 2 4 4 3 2" xfId="13453"/>
    <cellStyle name="20 % - Markeringsfarve5 2 2 4 4 4" xfId="3136"/>
    <cellStyle name="20 % - Markeringsfarve5 2 2 4 4 4 2" xfId="13454"/>
    <cellStyle name="20 % - Markeringsfarve5 2 2 4 4 5" xfId="3137"/>
    <cellStyle name="20 % - Markeringsfarve5 2 2 4 4 5 2" xfId="13455"/>
    <cellStyle name="20 % - Markeringsfarve5 2 2 4 4 6" xfId="3138"/>
    <cellStyle name="20 % - Markeringsfarve5 2 2 4 4 6 2" xfId="13456"/>
    <cellStyle name="20 % - Markeringsfarve5 2 2 4 4 7" xfId="13451"/>
    <cellStyle name="20 % - Markeringsfarve5 2 2 4 5" xfId="3139"/>
    <cellStyle name="20 % - Markeringsfarve5 2 2 4 5 2" xfId="3140"/>
    <cellStyle name="20 % - Markeringsfarve5 2 2 4 5 2 2" xfId="13458"/>
    <cellStyle name="20 % - Markeringsfarve5 2 2 4 5 3" xfId="3141"/>
    <cellStyle name="20 % - Markeringsfarve5 2 2 4 5 3 2" xfId="13459"/>
    <cellStyle name="20 % - Markeringsfarve5 2 2 4 5 4" xfId="3142"/>
    <cellStyle name="20 % - Markeringsfarve5 2 2 4 5 4 2" xfId="13460"/>
    <cellStyle name="20 % - Markeringsfarve5 2 2 4 5 5" xfId="3143"/>
    <cellStyle name="20 % - Markeringsfarve5 2 2 4 5 5 2" xfId="13461"/>
    <cellStyle name="20 % - Markeringsfarve5 2 2 4 5 6" xfId="3144"/>
    <cellStyle name="20 % - Markeringsfarve5 2 2 4 5 6 2" xfId="13462"/>
    <cellStyle name="20 % - Markeringsfarve5 2 2 4 5 7" xfId="13457"/>
    <cellStyle name="20 % - Markeringsfarve5 2 2 4 6" xfId="3145"/>
    <cellStyle name="20 % - Markeringsfarve5 2 2 4 6 2" xfId="13463"/>
    <cellStyle name="20 % - Markeringsfarve5 2 2 4 7" xfId="3146"/>
    <cellStyle name="20 % - Markeringsfarve5 2 2 4 7 2" xfId="13464"/>
    <cellStyle name="20 % - Markeringsfarve5 2 2 4 8" xfId="3147"/>
    <cellStyle name="20 % - Markeringsfarve5 2 2 4 8 2" xfId="13465"/>
    <cellStyle name="20 % - Markeringsfarve5 2 2 4 9" xfId="3148"/>
    <cellStyle name="20 % - Markeringsfarve5 2 2 4 9 2" xfId="13466"/>
    <cellStyle name="20 % - Markeringsfarve5 2 2 5" xfId="3149"/>
    <cellStyle name="20 % - Markeringsfarve5 2 2 5 10" xfId="13467"/>
    <cellStyle name="20 % - Markeringsfarve5 2 2 5 2" xfId="3150"/>
    <cellStyle name="20 % - Markeringsfarve5 2 2 5 2 2" xfId="3151"/>
    <cellStyle name="20 % - Markeringsfarve5 2 2 5 2 2 2" xfId="13469"/>
    <cellStyle name="20 % - Markeringsfarve5 2 2 5 2 3" xfId="3152"/>
    <cellStyle name="20 % - Markeringsfarve5 2 2 5 2 3 2" xfId="13470"/>
    <cellStyle name="20 % - Markeringsfarve5 2 2 5 2 4" xfId="3153"/>
    <cellStyle name="20 % - Markeringsfarve5 2 2 5 2 4 2" xfId="13471"/>
    <cellStyle name="20 % - Markeringsfarve5 2 2 5 2 5" xfId="3154"/>
    <cellStyle name="20 % - Markeringsfarve5 2 2 5 2 5 2" xfId="13472"/>
    <cellStyle name="20 % - Markeringsfarve5 2 2 5 2 6" xfId="3155"/>
    <cellStyle name="20 % - Markeringsfarve5 2 2 5 2 6 2" xfId="13473"/>
    <cellStyle name="20 % - Markeringsfarve5 2 2 5 2 7" xfId="13468"/>
    <cellStyle name="20 % - Markeringsfarve5 2 2 5 3" xfId="3156"/>
    <cellStyle name="20 % - Markeringsfarve5 2 2 5 3 2" xfId="3157"/>
    <cellStyle name="20 % - Markeringsfarve5 2 2 5 3 2 2" xfId="13475"/>
    <cellStyle name="20 % - Markeringsfarve5 2 2 5 3 3" xfId="3158"/>
    <cellStyle name="20 % - Markeringsfarve5 2 2 5 3 3 2" xfId="13476"/>
    <cellStyle name="20 % - Markeringsfarve5 2 2 5 3 4" xfId="3159"/>
    <cellStyle name="20 % - Markeringsfarve5 2 2 5 3 4 2" xfId="13477"/>
    <cellStyle name="20 % - Markeringsfarve5 2 2 5 3 5" xfId="3160"/>
    <cellStyle name="20 % - Markeringsfarve5 2 2 5 3 5 2" xfId="13478"/>
    <cellStyle name="20 % - Markeringsfarve5 2 2 5 3 6" xfId="3161"/>
    <cellStyle name="20 % - Markeringsfarve5 2 2 5 3 6 2" xfId="13479"/>
    <cellStyle name="20 % - Markeringsfarve5 2 2 5 3 7" xfId="13474"/>
    <cellStyle name="20 % - Markeringsfarve5 2 2 5 4" xfId="3162"/>
    <cellStyle name="20 % - Markeringsfarve5 2 2 5 4 2" xfId="3163"/>
    <cellStyle name="20 % - Markeringsfarve5 2 2 5 4 2 2" xfId="13481"/>
    <cellStyle name="20 % - Markeringsfarve5 2 2 5 4 3" xfId="3164"/>
    <cellStyle name="20 % - Markeringsfarve5 2 2 5 4 3 2" xfId="13482"/>
    <cellStyle name="20 % - Markeringsfarve5 2 2 5 4 4" xfId="3165"/>
    <cellStyle name="20 % - Markeringsfarve5 2 2 5 4 4 2" xfId="13483"/>
    <cellStyle name="20 % - Markeringsfarve5 2 2 5 4 5" xfId="3166"/>
    <cellStyle name="20 % - Markeringsfarve5 2 2 5 4 5 2" xfId="13484"/>
    <cellStyle name="20 % - Markeringsfarve5 2 2 5 4 6" xfId="3167"/>
    <cellStyle name="20 % - Markeringsfarve5 2 2 5 4 6 2" xfId="13485"/>
    <cellStyle name="20 % - Markeringsfarve5 2 2 5 4 7" xfId="13480"/>
    <cellStyle name="20 % - Markeringsfarve5 2 2 5 5" xfId="3168"/>
    <cellStyle name="20 % - Markeringsfarve5 2 2 5 5 2" xfId="13486"/>
    <cellStyle name="20 % - Markeringsfarve5 2 2 5 6" xfId="3169"/>
    <cellStyle name="20 % - Markeringsfarve5 2 2 5 6 2" xfId="13487"/>
    <cellStyle name="20 % - Markeringsfarve5 2 2 5 7" xfId="3170"/>
    <cellStyle name="20 % - Markeringsfarve5 2 2 5 7 2" xfId="13488"/>
    <cellStyle name="20 % - Markeringsfarve5 2 2 5 8" xfId="3171"/>
    <cellStyle name="20 % - Markeringsfarve5 2 2 5 8 2" xfId="13489"/>
    <cellStyle name="20 % - Markeringsfarve5 2 2 5 9" xfId="3172"/>
    <cellStyle name="20 % - Markeringsfarve5 2 2 5 9 2" xfId="13490"/>
    <cellStyle name="20 % - Markeringsfarve5 2 2 6" xfId="3173"/>
    <cellStyle name="20 % - Markeringsfarve5 2 2 6 2" xfId="3174"/>
    <cellStyle name="20 % - Markeringsfarve5 2 2 6 2 2" xfId="13492"/>
    <cellStyle name="20 % - Markeringsfarve5 2 2 6 3" xfId="3175"/>
    <cellStyle name="20 % - Markeringsfarve5 2 2 6 3 2" xfId="13493"/>
    <cellStyle name="20 % - Markeringsfarve5 2 2 6 4" xfId="3176"/>
    <cellStyle name="20 % - Markeringsfarve5 2 2 6 4 2" xfId="13494"/>
    <cellStyle name="20 % - Markeringsfarve5 2 2 6 5" xfId="3177"/>
    <cellStyle name="20 % - Markeringsfarve5 2 2 6 5 2" xfId="13495"/>
    <cellStyle name="20 % - Markeringsfarve5 2 2 6 6" xfId="3178"/>
    <cellStyle name="20 % - Markeringsfarve5 2 2 6 6 2" xfId="13496"/>
    <cellStyle name="20 % - Markeringsfarve5 2 2 6 7" xfId="13491"/>
    <cellStyle name="20 % - Markeringsfarve5 2 2 7" xfId="3179"/>
    <cellStyle name="20 % - Markeringsfarve5 2 2 7 2" xfId="3180"/>
    <cellStyle name="20 % - Markeringsfarve5 2 2 7 2 2" xfId="13498"/>
    <cellStyle name="20 % - Markeringsfarve5 2 2 7 3" xfId="3181"/>
    <cellStyle name="20 % - Markeringsfarve5 2 2 7 3 2" xfId="13499"/>
    <cellStyle name="20 % - Markeringsfarve5 2 2 7 4" xfId="3182"/>
    <cellStyle name="20 % - Markeringsfarve5 2 2 7 4 2" xfId="13500"/>
    <cellStyle name="20 % - Markeringsfarve5 2 2 7 5" xfId="3183"/>
    <cellStyle name="20 % - Markeringsfarve5 2 2 7 5 2" xfId="13501"/>
    <cellStyle name="20 % - Markeringsfarve5 2 2 7 6" xfId="3184"/>
    <cellStyle name="20 % - Markeringsfarve5 2 2 7 6 2" xfId="13502"/>
    <cellStyle name="20 % - Markeringsfarve5 2 2 7 7" xfId="13497"/>
    <cellStyle name="20 % - Markeringsfarve5 2 2 8" xfId="3185"/>
    <cellStyle name="20 % - Markeringsfarve5 2 2 8 2" xfId="3186"/>
    <cellStyle name="20 % - Markeringsfarve5 2 2 8 2 2" xfId="13504"/>
    <cellStyle name="20 % - Markeringsfarve5 2 2 8 3" xfId="3187"/>
    <cellStyle name="20 % - Markeringsfarve5 2 2 8 3 2" xfId="13505"/>
    <cellStyle name="20 % - Markeringsfarve5 2 2 8 4" xfId="3188"/>
    <cellStyle name="20 % - Markeringsfarve5 2 2 8 4 2" xfId="13506"/>
    <cellStyle name="20 % - Markeringsfarve5 2 2 8 5" xfId="3189"/>
    <cellStyle name="20 % - Markeringsfarve5 2 2 8 5 2" xfId="13507"/>
    <cellStyle name="20 % - Markeringsfarve5 2 2 8 6" xfId="3190"/>
    <cellStyle name="20 % - Markeringsfarve5 2 2 8 6 2" xfId="13508"/>
    <cellStyle name="20 % - Markeringsfarve5 2 2 8 7" xfId="13503"/>
    <cellStyle name="20 % - Markeringsfarve5 2 2 9" xfId="3191"/>
    <cellStyle name="20 % - Markeringsfarve5 2 2 9 2" xfId="13509"/>
    <cellStyle name="20 % - Markeringsfarve5 2 2_Budget" xfId="3192"/>
    <cellStyle name="20 % - Markeringsfarve5 2 3" xfId="3193"/>
    <cellStyle name="20 % - Markeringsfarve5 2 3 10" xfId="3194"/>
    <cellStyle name="20 % - Markeringsfarve5 2 3 10 2" xfId="13511"/>
    <cellStyle name="20 % - Markeringsfarve5 2 3 11" xfId="3195"/>
    <cellStyle name="20 % - Markeringsfarve5 2 3 11 2" xfId="13512"/>
    <cellStyle name="20 % - Markeringsfarve5 2 3 12" xfId="3196"/>
    <cellStyle name="20 % - Markeringsfarve5 2 3 12 2" xfId="13513"/>
    <cellStyle name="20 % - Markeringsfarve5 2 3 13" xfId="3197"/>
    <cellStyle name="20 % - Markeringsfarve5 2 3 14" xfId="13510"/>
    <cellStyle name="20 % - Markeringsfarve5 2 3 2" xfId="3198"/>
    <cellStyle name="20 % - Markeringsfarve5 2 3 2 10" xfId="3199"/>
    <cellStyle name="20 % - Markeringsfarve5 2 3 2 10 2" xfId="13515"/>
    <cellStyle name="20 % - Markeringsfarve5 2 3 2 11" xfId="3200"/>
    <cellStyle name="20 % - Markeringsfarve5 2 3 2 11 2" xfId="13516"/>
    <cellStyle name="20 % - Markeringsfarve5 2 3 2 12" xfId="13514"/>
    <cellStyle name="20 % - Markeringsfarve5 2 3 2 2" xfId="3201"/>
    <cellStyle name="20 % - Markeringsfarve5 2 3 2 2 10" xfId="3202"/>
    <cellStyle name="20 % - Markeringsfarve5 2 3 2 2 10 2" xfId="13518"/>
    <cellStyle name="20 % - Markeringsfarve5 2 3 2 2 11" xfId="13517"/>
    <cellStyle name="20 % - Markeringsfarve5 2 3 2 2 2" xfId="3203"/>
    <cellStyle name="20 % - Markeringsfarve5 2 3 2 2 2 2" xfId="3204"/>
    <cellStyle name="20 % - Markeringsfarve5 2 3 2 2 2 2 2" xfId="13520"/>
    <cellStyle name="20 % - Markeringsfarve5 2 3 2 2 2 3" xfId="3205"/>
    <cellStyle name="20 % - Markeringsfarve5 2 3 2 2 2 3 2" xfId="13521"/>
    <cellStyle name="20 % - Markeringsfarve5 2 3 2 2 2 4" xfId="3206"/>
    <cellStyle name="20 % - Markeringsfarve5 2 3 2 2 2 4 2" xfId="13522"/>
    <cellStyle name="20 % - Markeringsfarve5 2 3 2 2 2 5" xfId="3207"/>
    <cellStyle name="20 % - Markeringsfarve5 2 3 2 2 2 5 2" xfId="13523"/>
    <cellStyle name="20 % - Markeringsfarve5 2 3 2 2 2 6" xfId="3208"/>
    <cellStyle name="20 % - Markeringsfarve5 2 3 2 2 2 6 2" xfId="13524"/>
    <cellStyle name="20 % - Markeringsfarve5 2 3 2 2 2 7" xfId="13519"/>
    <cellStyle name="20 % - Markeringsfarve5 2 3 2 2 3" xfId="3209"/>
    <cellStyle name="20 % - Markeringsfarve5 2 3 2 2 3 2" xfId="3210"/>
    <cellStyle name="20 % - Markeringsfarve5 2 3 2 2 3 2 2" xfId="13526"/>
    <cellStyle name="20 % - Markeringsfarve5 2 3 2 2 3 3" xfId="3211"/>
    <cellStyle name="20 % - Markeringsfarve5 2 3 2 2 3 3 2" xfId="13527"/>
    <cellStyle name="20 % - Markeringsfarve5 2 3 2 2 3 4" xfId="3212"/>
    <cellStyle name="20 % - Markeringsfarve5 2 3 2 2 3 4 2" xfId="13528"/>
    <cellStyle name="20 % - Markeringsfarve5 2 3 2 2 3 5" xfId="3213"/>
    <cellStyle name="20 % - Markeringsfarve5 2 3 2 2 3 5 2" xfId="13529"/>
    <cellStyle name="20 % - Markeringsfarve5 2 3 2 2 3 6" xfId="3214"/>
    <cellStyle name="20 % - Markeringsfarve5 2 3 2 2 3 6 2" xfId="13530"/>
    <cellStyle name="20 % - Markeringsfarve5 2 3 2 2 3 7" xfId="13525"/>
    <cellStyle name="20 % - Markeringsfarve5 2 3 2 2 4" xfId="3215"/>
    <cellStyle name="20 % - Markeringsfarve5 2 3 2 2 4 2" xfId="3216"/>
    <cellStyle name="20 % - Markeringsfarve5 2 3 2 2 4 2 2" xfId="13532"/>
    <cellStyle name="20 % - Markeringsfarve5 2 3 2 2 4 3" xfId="3217"/>
    <cellStyle name="20 % - Markeringsfarve5 2 3 2 2 4 3 2" xfId="13533"/>
    <cellStyle name="20 % - Markeringsfarve5 2 3 2 2 4 4" xfId="3218"/>
    <cellStyle name="20 % - Markeringsfarve5 2 3 2 2 4 4 2" xfId="13534"/>
    <cellStyle name="20 % - Markeringsfarve5 2 3 2 2 4 5" xfId="3219"/>
    <cellStyle name="20 % - Markeringsfarve5 2 3 2 2 4 5 2" xfId="13535"/>
    <cellStyle name="20 % - Markeringsfarve5 2 3 2 2 4 6" xfId="3220"/>
    <cellStyle name="20 % - Markeringsfarve5 2 3 2 2 4 6 2" xfId="13536"/>
    <cellStyle name="20 % - Markeringsfarve5 2 3 2 2 4 7" xfId="13531"/>
    <cellStyle name="20 % - Markeringsfarve5 2 3 2 2 5" xfId="3221"/>
    <cellStyle name="20 % - Markeringsfarve5 2 3 2 2 5 2" xfId="3222"/>
    <cellStyle name="20 % - Markeringsfarve5 2 3 2 2 5 2 2" xfId="13538"/>
    <cellStyle name="20 % - Markeringsfarve5 2 3 2 2 5 3" xfId="3223"/>
    <cellStyle name="20 % - Markeringsfarve5 2 3 2 2 5 3 2" xfId="13539"/>
    <cellStyle name="20 % - Markeringsfarve5 2 3 2 2 5 4" xfId="3224"/>
    <cellStyle name="20 % - Markeringsfarve5 2 3 2 2 5 4 2" xfId="13540"/>
    <cellStyle name="20 % - Markeringsfarve5 2 3 2 2 5 5" xfId="3225"/>
    <cellStyle name="20 % - Markeringsfarve5 2 3 2 2 5 5 2" xfId="13541"/>
    <cellStyle name="20 % - Markeringsfarve5 2 3 2 2 5 6" xfId="3226"/>
    <cellStyle name="20 % - Markeringsfarve5 2 3 2 2 5 6 2" xfId="13542"/>
    <cellStyle name="20 % - Markeringsfarve5 2 3 2 2 5 7" xfId="13537"/>
    <cellStyle name="20 % - Markeringsfarve5 2 3 2 2 6" xfId="3227"/>
    <cellStyle name="20 % - Markeringsfarve5 2 3 2 2 6 2" xfId="13543"/>
    <cellStyle name="20 % - Markeringsfarve5 2 3 2 2 7" xfId="3228"/>
    <cellStyle name="20 % - Markeringsfarve5 2 3 2 2 7 2" xfId="13544"/>
    <cellStyle name="20 % - Markeringsfarve5 2 3 2 2 8" xfId="3229"/>
    <cellStyle name="20 % - Markeringsfarve5 2 3 2 2 8 2" xfId="13545"/>
    <cellStyle name="20 % - Markeringsfarve5 2 3 2 2 9" xfId="3230"/>
    <cellStyle name="20 % - Markeringsfarve5 2 3 2 2 9 2" xfId="13546"/>
    <cellStyle name="20 % - Markeringsfarve5 2 3 2 3" xfId="3231"/>
    <cellStyle name="20 % - Markeringsfarve5 2 3 2 3 2" xfId="3232"/>
    <cellStyle name="20 % - Markeringsfarve5 2 3 2 3 2 2" xfId="13548"/>
    <cellStyle name="20 % - Markeringsfarve5 2 3 2 3 3" xfId="3233"/>
    <cellStyle name="20 % - Markeringsfarve5 2 3 2 3 3 2" xfId="13549"/>
    <cellStyle name="20 % - Markeringsfarve5 2 3 2 3 4" xfId="3234"/>
    <cellStyle name="20 % - Markeringsfarve5 2 3 2 3 4 2" xfId="13550"/>
    <cellStyle name="20 % - Markeringsfarve5 2 3 2 3 5" xfId="3235"/>
    <cellStyle name="20 % - Markeringsfarve5 2 3 2 3 5 2" xfId="13551"/>
    <cellStyle name="20 % - Markeringsfarve5 2 3 2 3 6" xfId="3236"/>
    <cellStyle name="20 % - Markeringsfarve5 2 3 2 3 6 2" xfId="13552"/>
    <cellStyle name="20 % - Markeringsfarve5 2 3 2 3 7" xfId="13547"/>
    <cellStyle name="20 % - Markeringsfarve5 2 3 2 4" xfId="3237"/>
    <cellStyle name="20 % - Markeringsfarve5 2 3 2 4 2" xfId="3238"/>
    <cellStyle name="20 % - Markeringsfarve5 2 3 2 4 2 2" xfId="13554"/>
    <cellStyle name="20 % - Markeringsfarve5 2 3 2 4 3" xfId="3239"/>
    <cellStyle name="20 % - Markeringsfarve5 2 3 2 4 3 2" xfId="13555"/>
    <cellStyle name="20 % - Markeringsfarve5 2 3 2 4 4" xfId="3240"/>
    <cellStyle name="20 % - Markeringsfarve5 2 3 2 4 4 2" xfId="13556"/>
    <cellStyle name="20 % - Markeringsfarve5 2 3 2 4 5" xfId="3241"/>
    <cellStyle name="20 % - Markeringsfarve5 2 3 2 4 5 2" xfId="13557"/>
    <cellStyle name="20 % - Markeringsfarve5 2 3 2 4 6" xfId="3242"/>
    <cellStyle name="20 % - Markeringsfarve5 2 3 2 4 6 2" xfId="13558"/>
    <cellStyle name="20 % - Markeringsfarve5 2 3 2 4 7" xfId="13553"/>
    <cellStyle name="20 % - Markeringsfarve5 2 3 2 5" xfId="3243"/>
    <cellStyle name="20 % - Markeringsfarve5 2 3 2 5 2" xfId="3244"/>
    <cellStyle name="20 % - Markeringsfarve5 2 3 2 5 2 2" xfId="13560"/>
    <cellStyle name="20 % - Markeringsfarve5 2 3 2 5 3" xfId="3245"/>
    <cellStyle name="20 % - Markeringsfarve5 2 3 2 5 3 2" xfId="13561"/>
    <cellStyle name="20 % - Markeringsfarve5 2 3 2 5 4" xfId="3246"/>
    <cellStyle name="20 % - Markeringsfarve5 2 3 2 5 4 2" xfId="13562"/>
    <cellStyle name="20 % - Markeringsfarve5 2 3 2 5 5" xfId="3247"/>
    <cellStyle name="20 % - Markeringsfarve5 2 3 2 5 5 2" xfId="13563"/>
    <cellStyle name="20 % - Markeringsfarve5 2 3 2 5 6" xfId="3248"/>
    <cellStyle name="20 % - Markeringsfarve5 2 3 2 5 6 2" xfId="13564"/>
    <cellStyle name="20 % - Markeringsfarve5 2 3 2 5 7" xfId="13559"/>
    <cellStyle name="20 % - Markeringsfarve5 2 3 2 6" xfId="3249"/>
    <cellStyle name="20 % - Markeringsfarve5 2 3 2 6 2" xfId="3250"/>
    <cellStyle name="20 % - Markeringsfarve5 2 3 2 6 2 2" xfId="13566"/>
    <cellStyle name="20 % - Markeringsfarve5 2 3 2 6 3" xfId="3251"/>
    <cellStyle name="20 % - Markeringsfarve5 2 3 2 6 3 2" xfId="13567"/>
    <cellStyle name="20 % - Markeringsfarve5 2 3 2 6 4" xfId="3252"/>
    <cellStyle name="20 % - Markeringsfarve5 2 3 2 6 4 2" xfId="13568"/>
    <cellStyle name="20 % - Markeringsfarve5 2 3 2 6 5" xfId="3253"/>
    <cellStyle name="20 % - Markeringsfarve5 2 3 2 6 5 2" xfId="13569"/>
    <cellStyle name="20 % - Markeringsfarve5 2 3 2 6 6" xfId="3254"/>
    <cellStyle name="20 % - Markeringsfarve5 2 3 2 6 6 2" xfId="13570"/>
    <cellStyle name="20 % - Markeringsfarve5 2 3 2 6 7" xfId="13565"/>
    <cellStyle name="20 % - Markeringsfarve5 2 3 2 7" xfId="3255"/>
    <cellStyle name="20 % - Markeringsfarve5 2 3 2 7 2" xfId="13571"/>
    <cellStyle name="20 % - Markeringsfarve5 2 3 2 8" xfId="3256"/>
    <cellStyle name="20 % - Markeringsfarve5 2 3 2 8 2" xfId="13572"/>
    <cellStyle name="20 % - Markeringsfarve5 2 3 2 9" xfId="3257"/>
    <cellStyle name="20 % - Markeringsfarve5 2 3 2 9 2" xfId="13573"/>
    <cellStyle name="20 % - Markeringsfarve5 2 3 3" xfId="3258"/>
    <cellStyle name="20 % - Markeringsfarve5 2 3 3 10" xfId="3259"/>
    <cellStyle name="20 % - Markeringsfarve5 2 3 3 10 2" xfId="13575"/>
    <cellStyle name="20 % - Markeringsfarve5 2 3 3 11" xfId="13574"/>
    <cellStyle name="20 % - Markeringsfarve5 2 3 3 2" xfId="3260"/>
    <cellStyle name="20 % - Markeringsfarve5 2 3 3 2 2" xfId="3261"/>
    <cellStyle name="20 % - Markeringsfarve5 2 3 3 2 2 2" xfId="13577"/>
    <cellStyle name="20 % - Markeringsfarve5 2 3 3 2 3" xfId="3262"/>
    <cellStyle name="20 % - Markeringsfarve5 2 3 3 2 3 2" xfId="13578"/>
    <cellStyle name="20 % - Markeringsfarve5 2 3 3 2 4" xfId="3263"/>
    <cellStyle name="20 % - Markeringsfarve5 2 3 3 2 4 2" xfId="13579"/>
    <cellStyle name="20 % - Markeringsfarve5 2 3 3 2 5" xfId="3264"/>
    <cellStyle name="20 % - Markeringsfarve5 2 3 3 2 5 2" xfId="13580"/>
    <cellStyle name="20 % - Markeringsfarve5 2 3 3 2 6" xfId="3265"/>
    <cellStyle name="20 % - Markeringsfarve5 2 3 3 2 6 2" xfId="13581"/>
    <cellStyle name="20 % - Markeringsfarve5 2 3 3 2 7" xfId="13576"/>
    <cellStyle name="20 % - Markeringsfarve5 2 3 3 3" xfId="3266"/>
    <cellStyle name="20 % - Markeringsfarve5 2 3 3 3 2" xfId="3267"/>
    <cellStyle name="20 % - Markeringsfarve5 2 3 3 3 2 2" xfId="13583"/>
    <cellStyle name="20 % - Markeringsfarve5 2 3 3 3 3" xfId="3268"/>
    <cellStyle name="20 % - Markeringsfarve5 2 3 3 3 3 2" xfId="13584"/>
    <cellStyle name="20 % - Markeringsfarve5 2 3 3 3 4" xfId="3269"/>
    <cellStyle name="20 % - Markeringsfarve5 2 3 3 3 4 2" xfId="13585"/>
    <cellStyle name="20 % - Markeringsfarve5 2 3 3 3 5" xfId="3270"/>
    <cellStyle name="20 % - Markeringsfarve5 2 3 3 3 5 2" xfId="13586"/>
    <cellStyle name="20 % - Markeringsfarve5 2 3 3 3 6" xfId="3271"/>
    <cellStyle name="20 % - Markeringsfarve5 2 3 3 3 6 2" xfId="13587"/>
    <cellStyle name="20 % - Markeringsfarve5 2 3 3 3 7" xfId="13582"/>
    <cellStyle name="20 % - Markeringsfarve5 2 3 3 4" xfId="3272"/>
    <cellStyle name="20 % - Markeringsfarve5 2 3 3 4 2" xfId="3273"/>
    <cellStyle name="20 % - Markeringsfarve5 2 3 3 4 2 2" xfId="13589"/>
    <cellStyle name="20 % - Markeringsfarve5 2 3 3 4 3" xfId="3274"/>
    <cellStyle name="20 % - Markeringsfarve5 2 3 3 4 3 2" xfId="13590"/>
    <cellStyle name="20 % - Markeringsfarve5 2 3 3 4 4" xfId="3275"/>
    <cellStyle name="20 % - Markeringsfarve5 2 3 3 4 4 2" xfId="13591"/>
    <cellStyle name="20 % - Markeringsfarve5 2 3 3 4 5" xfId="3276"/>
    <cellStyle name="20 % - Markeringsfarve5 2 3 3 4 5 2" xfId="13592"/>
    <cellStyle name="20 % - Markeringsfarve5 2 3 3 4 6" xfId="3277"/>
    <cellStyle name="20 % - Markeringsfarve5 2 3 3 4 6 2" xfId="13593"/>
    <cellStyle name="20 % - Markeringsfarve5 2 3 3 4 7" xfId="13588"/>
    <cellStyle name="20 % - Markeringsfarve5 2 3 3 5" xfId="3278"/>
    <cellStyle name="20 % - Markeringsfarve5 2 3 3 5 2" xfId="3279"/>
    <cellStyle name="20 % - Markeringsfarve5 2 3 3 5 2 2" xfId="13595"/>
    <cellStyle name="20 % - Markeringsfarve5 2 3 3 5 3" xfId="3280"/>
    <cellStyle name="20 % - Markeringsfarve5 2 3 3 5 3 2" xfId="13596"/>
    <cellStyle name="20 % - Markeringsfarve5 2 3 3 5 4" xfId="3281"/>
    <cellStyle name="20 % - Markeringsfarve5 2 3 3 5 4 2" xfId="13597"/>
    <cellStyle name="20 % - Markeringsfarve5 2 3 3 5 5" xfId="3282"/>
    <cellStyle name="20 % - Markeringsfarve5 2 3 3 5 5 2" xfId="13598"/>
    <cellStyle name="20 % - Markeringsfarve5 2 3 3 5 6" xfId="3283"/>
    <cellStyle name="20 % - Markeringsfarve5 2 3 3 5 6 2" xfId="13599"/>
    <cellStyle name="20 % - Markeringsfarve5 2 3 3 5 7" xfId="13594"/>
    <cellStyle name="20 % - Markeringsfarve5 2 3 3 6" xfId="3284"/>
    <cellStyle name="20 % - Markeringsfarve5 2 3 3 6 2" xfId="13600"/>
    <cellStyle name="20 % - Markeringsfarve5 2 3 3 7" xfId="3285"/>
    <cellStyle name="20 % - Markeringsfarve5 2 3 3 7 2" xfId="13601"/>
    <cellStyle name="20 % - Markeringsfarve5 2 3 3 8" xfId="3286"/>
    <cellStyle name="20 % - Markeringsfarve5 2 3 3 8 2" xfId="13602"/>
    <cellStyle name="20 % - Markeringsfarve5 2 3 3 9" xfId="3287"/>
    <cellStyle name="20 % - Markeringsfarve5 2 3 3 9 2" xfId="13603"/>
    <cellStyle name="20 % - Markeringsfarve5 2 3 4" xfId="3288"/>
    <cellStyle name="20 % - Markeringsfarve5 2 3 4 2" xfId="3289"/>
    <cellStyle name="20 % - Markeringsfarve5 2 3 4 2 2" xfId="13605"/>
    <cellStyle name="20 % - Markeringsfarve5 2 3 4 3" xfId="3290"/>
    <cellStyle name="20 % - Markeringsfarve5 2 3 4 3 2" xfId="13606"/>
    <cellStyle name="20 % - Markeringsfarve5 2 3 4 4" xfId="3291"/>
    <cellStyle name="20 % - Markeringsfarve5 2 3 4 4 2" xfId="13607"/>
    <cellStyle name="20 % - Markeringsfarve5 2 3 4 5" xfId="3292"/>
    <cellStyle name="20 % - Markeringsfarve5 2 3 4 5 2" xfId="13608"/>
    <cellStyle name="20 % - Markeringsfarve5 2 3 4 6" xfId="3293"/>
    <cellStyle name="20 % - Markeringsfarve5 2 3 4 6 2" xfId="13609"/>
    <cellStyle name="20 % - Markeringsfarve5 2 3 4 7" xfId="13604"/>
    <cellStyle name="20 % - Markeringsfarve5 2 3 5" xfId="3294"/>
    <cellStyle name="20 % - Markeringsfarve5 2 3 5 2" xfId="3295"/>
    <cellStyle name="20 % - Markeringsfarve5 2 3 5 2 2" xfId="13611"/>
    <cellStyle name="20 % - Markeringsfarve5 2 3 5 3" xfId="3296"/>
    <cellStyle name="20 % - Markeringsfarve5 2 3 5 3 2" xfId="13612"/>
    <cellStyle name="20 % - Markeringsfarve5 2 3 5 4" xfId="3297"/>
    <cellStyle name="20 % - Markeringsfarve5 2 3 5 4 2" xfId="13613"/>
    <cellStyle name="20 % - Markeringsfarve5 2 3 5 5" xfId="3298"/>
    <cellStyle name="20 % - Markeringsfarve5 2 3 5 5 2" xfId="13614"/>
    <cellStyle name="20 % - Markeringsfarve5 2 3 5 6" xfId="3299"/>
    <cellStyle name="20 % - Markeringsfarve5 2 3 5 6 2" xfId="13615"/>
    <cellStyle name="20 % - Markeringsfarve5 2 3 5 7" xfId="13610"/>
    <cellStyle name="20 % - Markeringsfarve5 2 3 6" xfId="3300"/>
    <cellStyle name="20 % - Markeringsfarve5 2 3 6 2" xfId="3301"/>
    <cellStyle name="20 % - Markeringsfarve5 2 3 6 2 2" xfId="13617"/>
    <cellStyle name="20 % - Markeringsfarve5 2 3 6 3" xfId="3302"/>
    <cellStyle name="20 % - Markeringsfarve5 2 3 6 3 2" xfId="13618"/>
    <cellStyle name="20 % - Markeringsfarve5 2 3 6 4" xfId="3303"/>
    <cellStyle name="20 % - Markeringsfarve5 2 3 6 4 2" xfId="13619"/>
    <cellStyle name="20 % - Markeringsfarve5 2 3 6 5" xfId="3304"/>
    <cellStyle name="20 % - Markeringsfarve5 2 3 6 5 2" xfId="13620"/>
    <cellStyle name="20 % - Markeringsfarve5 2 3 6 6" xfId="3305"/>
    <cellStyle name="20 % - Markeringsfarve5 2 3 6 6 2" xfId="13621"/>
    <cellStyle name="20 % - Markeringsfarve5 2 3 6 7" xfId="13616"/>
    <cellStyle name="20 % - Markeringsfarve5 2 3 7" xfId="3306"/>
    <cellStyle name="20 % - Markeringsfarve5 2 3 7 2" xfId="3307"/>
    <cellStyle name="20 % - Markeringsfarve5 2 3 7 2 2" xfId="13623"/>
    <cellStyle name="20 % - Markeringsfarve5 2 3 7 3" xfId="3308"/>
    <cellStyle name="20 % - Markeringsfarve5 2 3 7 3 2" xfId="13624"/>
    <cellStyle name="20 % - Markeringsfarve5 2 3 7 4" xfId="3309"/>
    <cellStyle name="20 % - Markeringsfarve5 2 3 7 4 2" xfId="13625"/>
    <cellStyle name="20 % - Markeringsfarve5 2 3 7 5" xfId="3310"/>
    <cellStyle name="20 % - Markeringsfarve5 2 3 7 5 2" xfId="13626"/>
    <cellStyle name="20 % - Markeringsfarve5 2 3 7 6" xfId="3311"/>
    <cellStyle name="20 % - Markeringsfarve5 2 3 7 6 2" xfId="13627"/>
    <cellStyle name="20 % - Markeringsfarve5 2 3 7 7" xfId="13622"/>
    <cellStyle name="20 % - Markeringsfarve5 2 3 8" xfId="3312"/>
    <cellStyle name="20 % - Markeringsfarve5 2 3 8 2" xfId="13628"/>
    <cellStyle name="20 % - Markeringsfarve5 2 3 9" xfId="3313"/>
    <cellStyle name="20 % - Markeringsfarve5 2 3 9 2" xfId="13629"/>
    <cellStyle name="20 % - Markeringsfarve5 2 4" xfId="3314"/>
    <cellStyle name="20 % - Markeringsfarve5 2 4 10" xfId="3315"/>
    <cellStyle name="20 % - Markeringsfarve5 2 4 10 2" xfId="13631"/>
    <cellStyle name="20 % - Markeringsfarve5 2 4 11" xfId="3316"/>
    <cellStyle name="20 % - Markeringsfarve5 2 4 11 2" xfId="13632"/>
    <cellStyle name="20 % - Markeringsfarve5 2 4 12" xfId="13630"/>
    <cellStyle name="20 % - Markeringsfarve5 2 4 2" xfId="3317"/>
    <cellStyle name="20 % - Markeringsfarve5 2 4 2 10" xfId="3318"/>
    <cellStyle name="20 % - Markeringsfarve5 2 4 2 10 2" xfId="13634"/>
    <cellStyle name="20 % - Markeringsfarve5 2 4 2 11" xfId="13633"/>
    <cellStyle name="20 % - Markeringsfarve5 2 4 2 2" xfId="3319"/>
    <cellStyle name="20 % - Markeringsfarve5 2 4 2 2 10" xfId="13635"/>
    <cellStyle name="20 % - Markeringsfarve5 2 4 2 2 2" xfId="3320"/>
    <cellStyle name="20 % - Markeringsfarve5 2 4 2 2 2 2" xfId="3321"/>
    <cellStyle name="20 % - Markeringsfarve5 2 4 2 2 2 2 2" xfId="13637"/>
    <cellStyle name="20 % - Markeringsfarve5 2 4 2 2 2 3" xfId="3322"/>
    <cellStyle name="20 % - Markeringsfarve5 2 4 2 2 2 3 2" xfId="13638"/>
    <cellStyle name="20 % - Markeringsfarve5 2 4 2 2 2 4" xfId="3323"/>
    <cellStyle name="20 % - Markeringsfarve5 2 4 2 2 2 4 2" xfId="13639"/>
    <cellStyle name="20 % - Markeringsfarve5 2 4 2 2 2 5" xfId="3324"/>
    <cellStyle name="20 % - Markeringsfarve5 2 4 2 2 2 5 2" xfId="13640"/>
    <cellStyle name="20 % - Markeringsfarve5 2 4 2 2 2 6" xfId="3325"/>
    <cellStyle name="20 % - Markeringsfarve5 2 4 2 2 2 6 2" xfId="13641"/>
    <cellStyle name="20 % - Markeringsfarve5 2 4 2 2 2 7" xfId="13636"/>
    <cellStyle name="20 % - Markeringsfarve5 2 4 2 2 3" xfId="3326"/>
    <cellStyle name="20 % - Markeringsfarve5 2 4 2 2 3 2" xfId="3327"/>
    <cellStyle name="20 % - Markeringsfarve5 2 4 2 2 3 2 2" xfId="13643"/>
    <cellStyle name="20 % - Markeringsfarve5 2 4 2 2 3 3" xfId="3328"/>
    <cellStyle name="20 % - Markeringsfarve5 2 4 2 2 3 3 2" xfId="13644"/>
    <cellStyle name="20 % - Markeringsfarve5 2 4 2 2 3 4" xfId="3329"/>
    <cellStyle name="20 % - Markeringsfarve5 2 4 2 2 3 4 2" xfId="13645"/>
    <cellStyle name="20 % - Markeringsfarve5 2 4 2 2 3 5" xfId="3330"/>
    <cellStyle name="20 % - Markeringsfarve5 2 4 2 2 3 5 2" xfId="13646"/>
    <cellStyle name="20 % - Markeringsfarve5 2 4 2 2 3 6" xfId="3331"/>
    <cellStyle name="20 % - Markeringsfarve5 2 4 2 2 3 6 2" xfId="13647"/>
    <cellStyle name="20 % - Markeringsfarve5 2 4 2 2 3 7" xfId="13642"/>
    <cellStyle name="20 % - Markeringsfarve5 2 4 2 2 4" xfId="3332"/>
    <cellStyle name="20 % - Markeringsfarve5 2 4 2 2 4 2" xfId="3333"/>
    <cellStyle name="20 % - Markeringsfarve5 2 4 2 2 4 2 2" xfId="13649"/>
    <cellStyle name="20 % - Markeringsfarve5 2 4 2 2 4 3" xfId="3334"/>
    <cellStyle name="20 % - Markeringsfarve5 2 4 2 2 4 3 2" xfId="13650"/>
    <cellStyle name="20 % - Markeringsfarve5 2 4 2 2 4 4" xfId="3335"/>
    <cellStyle name="20 % - Markeringsfarve5 2 4 2 2 4 4 2" xfId="13651"/>
    <cellStyle name="20 % - Markeringsfarve5 2 4 2 2 4 5" xfId="3336"/>
    <cellStyle name="20 % - Markeringsfarve5 2 4 2 2 4 5 2" xfId="13652"/>
    <cellStyle name="20 % - Markeringsfarve5 2 4 2 2 4 6" xfId="3337"/>
    <cellStyle name="20 % - Markeringsfarve5 2 4 2 2 4 6 2" xfId="13653"/>
    <cellStyle name="20 % - Markeringsfarve5 2 4 2 2 4 7" xfId="13648"/>
    <cellStyle name="20 % - Markeringsfarve5 2 4 2 2 5" xfId="3338"/>
    <cellStyle name="20 % - Markeringsfarve5 2 4 2 2 5 2" xfId="13654"/>
    <cellStyle name="20 % - Markeringsfarve5 2 4 2 2 6" xfId="3339"/>
    <cellStyle name="20 % - Markeringsfarve5 2 4 2 2 6 2" xfId="13655"/>
    <cellStyle name="20 % - Markeringsfarve5 2 4 2 2 7" xfId="3340"/>
    <cellStyle name="20 % - Markeringsfarve5 2 4 2 2 7 2" xfId="13656"/>
    <cellStyle name="20 % - Markeringsfarve5 2 4 2 2 8" xfId="3341"/>
    <cellStyle name="20 % - Markeringsfarve5 2 4 2 2 8 2" xfId="13657"/>
    <cellStyle name="20 % - Markeringsfarve5 2 4 2 2 9" xfId="3342"/>
    <cellStyle name="20 % - Markeringsfarve5 2 4 2 2 9 2" xfId="13658"/>
    <cellStyle name="20 % - Markeringsfarve5 2 4 2 3" xfId="3343"/>
    <cellStyle name="20 % - Markeringsfarve5 2 4 2 3 2" xfId="3344"/>
    <cellStyle name="20 % - Markeringsfarve5 2 4 2 3 2 2" xfId="13660"/>
    <cellStyle name="20 % - Markeringsfarve5 2 4 2 3 3" xfId="3345"/>
    <cellStyle name="20 % - Markeringsfarve5 2 4 2 3 3 2" xfId="13661"/>
    <cellStyle name="20 % - Markeringsfarve5 2 4 2 3 4" xfId="3346"/>
    <cellStyle name="20 % - Markeringsfarve5 2 4 2 3 4 2" xfId="13662"/>
    <cellStyle name="20 % - Markeringsfarve5 2 4 2 3 5" xfId="3347"/>
    <cellStyle name="20 % - Markeringsfarve5 2 4 2 3 5 2" xfId="13663"/>
    <cellStyle name="20 % - Markeringsfarve5 2 4 2 3 6" xfId="3348"/>
    <cellStyle name="20 % - Markeringsfarve5 2 4 2 3 6 2" xfId="13664"/>
    <cellStyle name="20 % - Markeringsfarve5 2 4 2 3 7" xfId="13659"/>
    <cellStyle name="20 % - Markeringsfarve5 2 4 2 4" xfId="3349"/>
    <cellStyle name="20 % - Markeringsfarve5 2 4 2 4 2" xfId="3350"/>
    <cellStyle name="20 % - Markeringsfarve5 2 4 2 4 2 2" xfId="13666"/>
    <cellStyle name="20 % - Markeringsfarve5 2 4 2 4 3" xfId="3351"/>
    <cellStyle name="20 % - Markeringsfarve5 2 4 2 4 3 2" xfId="13667"/>
    <cellStyle name="20 % - Markeringsfarve5 2 4 2 4 4" xfId="3352"/>
    <cellStyle name="20 % - Markeringsfarve5 2 4 2 4 4 2" xfId="13668"/>
    <cellStyle name="20 % - Markeringsfarve5 2 4 2 4 5" xfId="3353"/>
    <cellStyle name="20 % - Markeringsfarve5 2 4 2 4 5 2" xfId="13669"/>
    <cellStyle name="20 % - Markeringsfarve5 2 4 2 4 6" xfId="3354"/>
    <cellStyle name="20 % - Markeringsfarve5 2 4 2 4 6 2" xfId="13670"/>
    <cellStyle name="20 % - Markeringsfarve5 2 4 2 4 7" xfId="13665"/>
    <cellStyle name="20 % - Markeringsfarve5 2 4 2 5" xfId="3355"/>
    <cellStyle name="20 % - Markeringsfarve5 2 4 2 5 2" xfId="3356"/>
    <cellStyle name="20 % - Markeringsfarve5 2 4 2 5 2 2" xfId="13672"/>
    <cellStyle name="20 % - Markeringsfarve5 2 4 2 5 3" xfId="3357"/>
    <cellStyle name="20 % - Markeringsfarve5 2 4 2 5 3 2" xfId="13673"/>
    <cellStyle name="20 % - Markeringsfarve5 2 4 2 5 4" xfId="3358"/>
    <cellStyle name="20 % - Markeringsfarve5 2 4 2 5 4 2" xfId="13674"/>
    <cellStyle name="20 % - Markeringsfarve5 2 4 2 5 5" xfId="3359"/>
    <cellStyle name="20 % - Markeringsfarve5 2 4 2 5 5 2" xfId="13675"/>
    <cellStyle name="20 % - Markeringsfarve5 2 4 2 5 6" xfId="3360"/>
    <cellStyle name="20 % - Markeringsfarve5 2 4 2 5 6 2" xfId="13676"/>
    <cellStyle name="20 % - Markeringsfarve5 2 4 2 5 7" xfId="13671"/>
    <cellStyle name="20 % - Markeringsfarve5 2 4 2 6" xfId="3361"/>
    <cellStyle name="20 % - Markeringsfarve5 2 4 2 6 2" xfId="13677"/>
    <cellStyle name="20 % - Markeringsfarve5 2 4 2 7" xfId="3362"/>
    <cellStyle name="20 % - Markeringsfarve5 2 4 2 7 2" xfId="13678"/>
    <cellStyle name="20 % - Markeringsfarve5 2 4 2 8" xfId="3363"/>
    <cellStyle name="20 % - Markeringsfarve5 2 4 2 8 2" xfId="13679"/>
    <cellStyle name="20 % - Markeringsfarve5 2 4 2 9" xfId="3364"/>
    <cellStyle name="20 % - Markeringsfarve5 2 4 2 9 2" xfId="13680"/>
    <cellStyle name="20 % - Markeringsfarve5 2 4 3" xfId="3365"/>
    <cellStyle name="20 % - Markeringsfarve5 2 4 3 10" xfId="13681"/>
    <cellStyle name="20 % - Markeringsfarve5 2 4 3 2" xfId="3366"/>
    <cellStyle name="20 % - Markeringsfarve5 2 4 3 2 2" xfId="3367"/>
    <cellStyle name="20 % - Markeringsfarve5 2 4 3 2 2 2" xfId="13683"/>
    <cellStyle name="20 % - Markeringsfarve5 2 4 3 2 3" xfId="3368"/>
    <cellStyle name="20 % - Markeringsfarve5 2 4 3 2 3 2" xfId="13684"/>
    <cellStyle name="20 % - Markeringsfarve5 2 4 3 2 4" xfId="3369"/>
    <cellStyle name="20 % - Markeringsfarve5 2 4 3 2 4 2" xfId="13685"/>
    <cellStyle name="20 % - Markeringsfarve5 2 4 3 2 5" xfId="3370"/>
    <cellStyle name="20 % - Markeringsfarve5 2 4 3 2 5 2" xfId="13686"/>
    <cellStyle name="20 % - Markeringsfarve5 2 4 3 2 6" xfId="3371"/>
    <cellStyle name="20 % - Markeringsfarve5 2 4 3 2 6 2" xfId="13687"/>
    <cellStyle name="20 % - Markeringsfarve5 2 4 3 2 7" xfId="13682"/>
    <cellStyle name="20 % - Markeringsfarve5 2 4 3 3" xfId="3372"/>
    <cellStyle name="20 % - Markeringsfarve5 2 4 3 3 2" xfId="3373"/>
    <cellStyle name="20 % - Markeringsfarve5 2 4 3 3 2 2" xfId="13689"/>
    <cellStyle name="20 % - Markeringsfarve5 2 4 3 3 3" xfId="3374"/>
    <cellStyle name="20 % - Markeringsfarve5 2 4 3 3 3 2" xfId="13690"/>
    <cellStyle name="20 % - Markeringsfarve5 2 4 3 3 4" xfId="3375"/>
    <cellStyle name="20 % - Markeringsfarve5 2 4 3 3 4 2" xfId="13691"/>
    <cellStyle name="20 % - Markeringsfarve5 2 4 3 3 5" xfId="3376"/>
    <cellStyle name="20 % - Markeringsfarve5 2 4 3 3 5 2" xfId="13692"/>
    <cellStyle name="20 % - Markeringsfarve5 2 4 3 3 6" xfId="3377"/>
    <cellStyle name="20 % - Markeringsfarve5 2 4 3 3 6 2" xfId="13693"/>
    <cellStyle name="20 % - Markeringsfarve5 2 4 3 3 7" xfId="13688"/>
    <cellStyle name="20 % - Markeringsfarve5 2 4 3 4" xfId="3378"/>
    <cellStyle name="20 % - Markeringsfarve5 2 4 3 4 2" xfId="3379"/>
    <cellStyle name="20 % - Markeringsfarve5 2 4 3 4 2 2" xfId="13695"/>
    <cellStyle name="20 % - Markeringsfarve5 2 4 3 4 3" xfId="3380"/>
    <cellStyle name="20 % - Markeringsfarve5 2 4 3 4 3 2" xfId="13696"/>
    <cellStyle name="20 % - Markeringsfarve5 2 4 3 4 4" xfId="3381"/>
    <cellStyle name="20 % - Markeringsfarve5 2 4 3 4 4 2" xfId="13697"/>
    <cellStyle name="20 % - Markeringsfarve5 2 4 3 4 5" xfId="3382"/>
    <cellStyle name="20 % - Markeringsfarve5 2 4 3 4 5 2" xfId="13698"/>
    <cellStyle name="20 % - Markeringsfarve5 2 4 3 4 6" xfId="3383"/>
    <cellStyle name="20 % - Markeringsfarve5 2 4 3 4 6 2" xfId="13699"/>
    <cellStyle name="20 % - Markeringsfarve5 2 4 3 4 7" xfId="13694"/>
    <cellStyle name="20 % - Markeringsfarve5 2 4 3 5" xfId="3384"/>
    <cellStyle name="20 % - Markeringsfarve5 2 4 3 5 2" xfId="13700"/>
    <cellStyle name="20 % - Markeringsfarve5 2 4 3 6" xfId="3385"/>
    <cellStyle name="20 % - Markeringsfarve5 2 4 3 6 2" xfId="13701"/>
    <cellStyle name="20 % - Markeringsfarve5 2 4 3 7" xfId="3386"/>
    <cellStyle name="20 % - Markeringsfarve5 2 4 3 7 2" xfId="13702"/>
    <cellStyle name="20 % - Markeringsfarve5 2 4 3 8" xfId="3387"/>
    <cellStyle name="20 % - Markeringsfarve5 2 4 3 8 2" xfId="13703"/>
    <cellStyle name="20 % - Markeringsfarve5 2 4 3 9" xfId="3388"/>
    <cellStyle name="20 % - Markeringsfarve5 2 4 3 9 2" xfId="13704"/>
    <cellStyle name="20 % - Markeringsfarve5 2 4 4" xfId="3389"/>
    <cellStyle name="20 % - Markeringsfarve5 2 4 4 2" xfId="3390"/>
    <cellStyle name="20 % - Markeringsfarve5 2 4 4 2 2" xfId="13706"/>
    <cellStyle name="20 % - Markeringsfarve5 2 4 4 3" xfId="3391"/>
    <cellStyle name="20 % - Markeringsfarve5 2 4 4 3 2" xfId="13707"/>
    <cellStyle name="20 % - Markeringsfarve5 2 4 4 4" xfId="3392"/>
    <cellStyle name="20 % - Markeringsfarve5 2 4 4 4 2" xfId="13708"/>
    <cellStyle name="20 % - Markeringsfarve5 2 4 4 5" xfId="3393"/>
    <cellStyle name="20 % - Markeringsfarve5 2 4 4 5 2" xfId="13709"/>
    <cellStyle name="20 % - Markeringsfarve5 2 4 4 6" xfId="3394"/>
    <cellStyle name="20 % - Markeringsfarve5 2 4 4 6 2" xfId="13710"/>
    <cellStyle name="20 % - Markeringsfarve5 2 4 4 7" xfId="13705"/>
    <cellStyle name="20 % - Markeringsfarve5 2 4 5" xfId="3395"/>
    <cellStyle name="20 % - Markeringsfarve5 2 4 5 2" xfId="3396"/>
    <cellStyle name="20 % - Markeringsfarve5 2 4 5 2 2" xfId="13712"/>
    <cellStyle name="20 % - Markeringsfarve5 2 4 5 3" xfId="3397"/>
    <cellStyle name="20 % - Markeringsfarve5 2 4 5 3 2" xfId="13713"/>
    <cellStyle name="20 % - Markeringsfarve5 2 4 5 4" xfId="3398"/>
    <cellStyle name="20 % - Markeringsfarve5 2 4 5 4 2" xfId="13714"/>
    <cellStyle name="20 % - Markeringsfarve5 2 4 5 5" xfId="3399"/>
    <cellStyle name="20 % - Markeringsfarve5 2 4 5 5 2" xfId="13715"/>
    <cellStyle name="20 % - Markeringsfarve5 2 4 5 6" xfId="3400"/>
    <cellStyle name="20 % - Markeringsfarve5 2 4 5 6 2" xfId="13716"/>
    <cellStyle name="20 % - Markeringsfarve5 2 4 5 7" xfId="13711"/>
    <cellStyle name="20 % - Markeringsfarve5 2 4 6" xfId="3401"/>
    <cellStyle name="20 % - Markeringsfarve5 2 4 6 2" xfId="3402"/>
    <cellStyle name="20 % - Markeringsfarve5 2 4 6 2 2" xfId="13718"/>
    <cellStyle name="20 % - Markeringsfarve5 2 4 6 3" xfId="3403"/>
    <cellStyle name="20 % - Markeringsfarve5 2 4 6 3 2" xfId="13719"/>
    <cellStyle name="20 % - Markeringsfarve5 2 4 6 4" xfId="3404"/>
    <cellStyle name="20 % - Markeringsfarve5 2 4 6 4 2" xfId="13720"/>
    <cellStyle name="20 % - Markeringsfarve5 2 4 6 5" xfId="3405"/>
    <cellStyle name="20 % - Markeringsfarve5 2 4 6 5 2" xfId="13721"/>
    <cellStyle name="20 % - Markeringsfarve5 2 4 6 6" xfId="3406"/>
    <cellStyle name="20 % - Markeringsfarve5 2 4 6 6 2" xfId="13722"/>
    <cellStyle name="20 % - Markeringsfarve5 2 4 6 7" xfId="13717"/>
    <cellStyle name="20 % - Markeringsfarve5 2 4 7" xfId="3407"/>
    <cellStyle name="20 % - Markeringsfarve5 2 4 7 2" xfId="13723"/>
    <cellStyle name="20 % - Markeringsfarve5 2 4 8" xfId="3408"/>
    <cellStyle name="20 % - Markeringsfarve5 2 4 8 2" xfId="13724"/>
    <cellStyle name="20 % - Markeringsfarve5 2 4 9" xfId="3409"/>
    <cellStyle name="20 % - Markeringsfarve5 2 4 9 2" xfId="13725"/>
    <cellStyle name="20 % - Markeringsfarve5 2 5" xfId="3410"/>
    <cellStyle name="20 % - Markeringsfarve5 2 5 10" xfId="3411"/>
    <cellStyle name="20 % - Markeringsfarve5 2 5 10 2" xfId="13727"/>
    <cellStyle name="20 % - Markeringsfarve5 2 5 11" xfId="13726"/>
    <cellStyle name="20 % - Markeringsfarve5 2 5 2" xfId="3412"/>
    <cellStyle name="20 % - Markeringsfarve5 2 5 2 10" xfId="13728"/>
    <cellStyle name="20 % - Markeringsfarve5 2 5 2 2" xfId="3413"/>
    <cellStyle name="20 % - Markeringsfarve5 2 5 2 2 2" xfId="3414"/>
    <cellStyle name="20 % - Markeringsfarve5 2 5 2 2 2 2" xfId="13730"/>
    <cellStyle name="20 % - Markeringsfarve5 2 5 2 2 3" xfId="3415"/>
    <cellStyle name="20 % - Markeringsfarve5 2 5 2 2 3 2" xfId="13731"/>
    <cellStyle name="20 % - Markeringsfarve5 2 5 2 2 4" xfId="3416"/>
    <cellStyle name="20 % - Markeringsfarve5 2 5 2 2 4 2" xfId="13732"/>
    <cellStyle name="20 % - Markeringsfarve5 2 5 2 2 5" xfId="3417"/>
    <cellStyle name="20 % - Markeringsfarve5 2 5 2 2 5 2" xfId="13733"/>
    <cellStyle name="20 % - Markeringsfarve5 2 5 2 2 6" xfId="3418"/>
    <cellStyle name="20 % - Markeringsfarve5 2 5 2 2 6 2" xfId="13734"/>
    <cellStyle name="20 % - Markeringsfarve5 2 5 2 2 7" xfId="13729"/>
    <cellStyle name="20 % - Markeringsfarve5 2 5 2 3" xfId="3419"/>
    <cellStyle name="20 % - Markeringsfarve5 2 5 2 3 2" xfId="3420"/>
    <cellStyle name="20 % - Markeringsfarve5 2 5 2 3 2 2" xfId="13736"/>
    <cellStyle name="20 % - Markeringsfarve5 2 5 2 3 3" xfId="3421"/>
    <cellStyle name="20 % - Markeringsfarve5 2 5 2 3 3 2" xfId="13737"/>
    <cellStyle name="20 % - Markeringsfarve5 2 5 2 3 4" xfId="3422"/>
    <cellStyle name="20 % - Markeringsfarve5 2 5 2 3 4 2" xfId="13738"/>
    <cellStyle name="20 % - Markeringsfarve5 2 5 2 3 5" xfId="3423"/>
    <cellStyle name="20 % - Markeringsfarve5 2 5 2 3 5 2" xfId="13739"/>
    <cellStyle name="20 % - Markeringsfarve5 2 5 2 3 6" xfId="3424"/>
    <cellStyle name="20 % - Markeringsfarve5 2 5 2 3 6 2" xfId="13740"/>
    <cellStyle name="20 % - Markeringsfarve5 2 5 2 3 7" xfId="13735"/>
    <cellStyle name="20 % - Markeringsfarve5 2 5 2 4" xfId="3425"/>
    <cellStyle name="20 % - Markeringsfarve5 2 5 2 4 2" xfId="3426"/>
    <cellStyle name="20 % - Markeringsfarve5 2 5 2 4 2 2" xfId="13742"/>
    <cellStyle name="20 % - Markeringsfarve5 2 5 2 4 3" xfId="3427"/>
    <cellStyle name="20 % - Markeringsfarve5 2 5 2 4 3 2" xfId="13743"/>
    <cellStyle name="20 % - Markeringsfarve5 2 5 2 4 4" xfId="3428"/>
    <cellStyle name="20 % - Markeringsfarve5 2 5 2 4 4 2" xfId="13744"/>
    <cellStyle name="20 % - Markeringsfarve5 2 5 2 4 5" xfId="3429"/>
    <cellStyle name="20 % - Markeringsfarve5 2 5 2 4 5 2" xfId="13745"/>
    <cellStyle name="20 % - Markeringsfarve5 2 5 2 4 6" xfId="3430"/>
    <cellStyle name="20 % - Markeringsfarve5 2 5 2 4 6 2" xfId="13746"/>
    <cellStyle name="20 % - Markeringsfarve5 2 5 2 4 7" xfId="13741"/>
    <cellStyle name="20 % - Markeringsfarve5 2 5 2 5" xfId="3431"/>
    <cellStyle name="20 % - Markeringsfarve5 2 5 2 5 2" xfId="13747"/>
    <cellStyle name="20 % - Markeringsfarve5 2 5 2 6" xfId="3432"/>
    <cellStyle name="20 % - Markeringsfarve5 2 5 2 6 2" xfId="13748"/>
    <cellStyle name="20 % - Markeringsfarve5 2 5 2 7" xfId="3433"/>
    <cellStyle name="20 % - Markeringsfarve5 2 5 2 7 2" xfId="13749"/>
    <cellStyle name="20 % - Markeringsfarve5 2 5 2 8" xfId="3434"/>
    <cellStyle name="20 % - Markeringsfarve5 2 5 2 8 2" xfId="13750"/>
    <cellStyle name="20 % - Markeringsfarve5 2 5 2 9" xfId="3435"/>
    <cellStyle name="20 % - Markeringsfarve5 2 5 2 9 2" xfId="13751"/>
    <cellStyle name="20 % - Markeringsfarve5 2 5 3" xfId="3436"/>
    <cellStyle name="20 % - Markeringsfarve5 2 5 3 2" xfId="3437"/>
    <cellStyle name="20 % - Markeringsfarve5 2 5 3 2 2" xfId="13753"/>
    <cellStyle name="20 % - Markeringsfarve5 2 5 3 3" xfId="3438"/>
    <cellStyle name="20 % - Markeringsfarve5 2 5 3 3 2" xfId="13754"/>
    <cellStyle name="20 % - Markeringsfarve5 2 5 3 4" xfId="3439"/>
    <cellStyle name="20 % - Markeringsfarve5 2 5 3 4 2" xfId="13755"/>
    <cellStyle name="20 % - Markeringsfarve5 2 5 3 5" xfId="3440"/>
    <cellStyle name="20 % - Markeringsfarve5 2 5 3 5 2" xfId="13756"/>
    <cellStyle name="20 % - Markeringsfarve5 2 5 3 6" xfId="3441"/>
    <cellStyle name="20 % - Markeringsfarve5 2 5 3 6 2" xfId="13757"/>
    <cellStyle name="20 % - Markeringsfarve5 2 5 3 7" xfId="13752"/>
    <cellStyle name="20 % - Markeringsfarve5 2 5 4" xfId="3442"/>
    <cellStyle name="20 % - Markeringsfarve5 2 5 4 2" xfId="3443"/>
    <cellStyle name="20 % - Markeringsfarve5 2 5 4 2 2" xfId="13759"/>
    <cellStyle name="20 % - Markeringsfarve5 2 5 4 3" xfId="3444"/>
    <cellStyle name="20 % - Markeringsfarve5 2 5 4 3 2" xfId="13760"/>
    <cellStyle name="20 % - Markeringsfarve5 2 5 4 4" xfId="3445"/>
    <cellStyle name="20 % - Markeringsfarve5 2 5 4 4 2" xfId="13761"/>
    <cellStyle name="20 % - Markeringsfarve5 2 5 4 5" xfId="3446"/>
    <cellStyle name="20 % - Markeringsfarve5 2 5 4 5 2" xfId="13762"/>
    <cellStyle name="20 % - Markeringsfarve5 2 5 4 6" xfId="3447"/>
    <cellStyle name="20 % - Markeringsfarve5 2 5 4 6 2" xfId="13763"/>
    <cellStyle name="20 % - Markeringsfarve5 2 5 4 7" xfId="13758"/>
    <cellStyle name="20 % - Markeringsfarve5 2 5 5" xfId="3448"/>
    <cellStyle name="20 % - Markeringsfarve5 2 5 5 2" xfId="3449"/>
    <cellStyle name="20 % - Markeringsfarve5 2 5 5 2 2" xfId="13765"/>
    <cellStyle name="20 % - Markeringsfarve5 2 5 5 3" xfId="3450"/>
    <cellStyle name="20 % - Markeringsfarve5 2 5 5 3 2" xfId="13766"/>
    <cellStyle name="20 % - Markeringsfarve5 2 5 5 4" xfId="3451"/>
    <cellStyle name="20 % - Markeringsfarve5 2 5 5 4 2" xfId="13767"/>
    <cellStyle name="20 % - Markeringsfarve5 2 5 5 5" xfId="3452"/>
    <cellStyle name="20 % - Markeringsfarve5 2 5 5 5 2" xfId="13768"/>
    <cellStyle name="20 % - Markeringsfarve5 2 5 5 6" xfId="3453"/>
    <cellStyle name="20 % - Markeringsfarve5 2 5 5 6 2" xfId="13769"/>
    <cellStyle name="20 % - Markeringsfarve5 2 5 5 7" xfId="13764"/>
    <cellStyle name="20 % - Markeringsfarve5 2 5 6" xfId="3454"/>
    <cellStyle name="20 % - Markeringsfarve5 2 5 6 2" xfId="13770"/>
    <cellStyle name="20 % - Markeringsfarve5 2 5 7" xfId="3455"/>
    <cellStyle name="20 % - Markeringsfarve5 2 5 7 2" xfId="13771"/>
    <cellStyle name="20 % - Markeringsfarve5 2 5 8" xfId="3456"/>
    <cellStyle name="20 % - Markeringsfarve5 2 5 8 2" xfId="13772"/>
    <cellStyle name="20 % - Markeringsfarve5 2 5 9" xfId="3457"/>
    <cellStyle name="20 % - Markeringsfarve5 2 5 9 2" xfId="13773"/>
    <cellStyle name="20 % - Markeringsfarve5 2 6" xfId="3458"/>
    <cellStyle name="20 % - Markeringsfarve5 2 6 10" xfId="13774"/>
    <cellStyle name="20 % - Markeringsfarve5 2 6 2" xfId="3459"/>
    <cellStyle name="20 % - Markeringsfarve5 2 6 2 2" xfId="3460"/>
    <cellStyle name="20 % - Markeringsfarve5 2 6 2 2 2" xfId="13776"/>
    <cellStyle name="20 % - Markeringsfarve5 2 6 2 3" xfId="3461"/>
    <cellStyle name="20 % - Markeringsfarve5 2 6 2 3 2" xfId="13777"/>
    <cellStyle name="20 % - Markeringsfarve5 2 6 2 4" xfId="3462"/>
    <cellStyle name="20 % - Markeringsfarve5 2 6 2 4 2" xfId="13778"/>
    <cellStyle name="20 % - Markeringsfarve5 2 6 2 5" xfId="3463"/>
    <cellStyle name="20 % - Markeringsfarve5 2 6 2 5 2" xfId="13779"/>
    <cellStyle name="20 % - Markeringsfarve5 2 6 2 6" xfId="3464"/>
    <cellStyle name="20 % - Markeringsfarve5 2 6 2 6 2" xfId="13780"/>
    <cellStyle name="20 % - Markeringsfarve5 2 6 2 7" xfId="13775"/>
    <cellStyle name="20 % - Markeringsfarve5 2 6 3" xfId="3465"/>
    <cellStyle name="20 % - Markeringsfarve5 2 6 3 2" xfId="3466"/>
    <cellStyle name="20 % - Markeringsfarve5 2 6 3 2 2" xfId="13782"/>
    <cellStyle name="20 % - Markeringsfarve5 2 6 3 3" xfId="3467"/>
    <cellStyle name="20 % - Markeringsfarve5 2 6 3 3 2" xfId="13783"/>
    <cellStyle name="20 % - Markeringsfarve5 2 6 3 4" xfId="3468"/>
    <cellStyle name="20 % - Markeringsfarve5 2 6 3 4 2" xfId="13784"/>
    <cellStyle name="20 % - Markeringsfarve5 2 6 3 5" xfId="3469"/>
    <cellStyle name="20 % - Markeringsfarve5 2 6 3 5 2" xfId="13785"/>
    <cellStyle name="20 % - Markeringsfarve5 2 6 3 6" xfId="3470"/>
    <cellStyle name="20 % - Markeringsfarve5 2 6 3 6 2" xfId="13786"/>
    <cellStyle name="20 % - Markeringsfarve5 2 6 3 7" xfId="13781"/>
    <cellStyle name="20 % - Markeringsfarve5 2 6 4" xfId="3471"/>
    <cellStyle name="20 % - Markeringsfarve5 2 6 4 2" xfId="3472"/>
    <cellStyle name="20 % - Markeringsfarve5 2 6 4 2 2" xfId="13788"/>
    <cellStyle name="20 % - Markeringsfarve5 2 6 4 3" xfId="3473"/>
    <cellStyle name="20 % - Markeringsfarve5 2 6 4 3 2" xfId="13789"/>
    <cellStyle name="20 % - Markeringsfarve5 2 6 4 4" xfId="3474"/>
    <cellStyle name="20 % - Markeringsfarve5 2 6 4 4 2" xfId="13790"/>
    <cellStyle name="20 % - Markeringsfarve5 2 6 4 5" xfId="3475"/>
    <cellStyle name="20 % - Markeringsfarve5 2 6 4 5 2" xfId="13791"/>
    <cellStyle name="20 % - Markeringsfarve5 2 6 4 6" xfId="3476"/>
    <cellStyle name="20 % - Markeringsfarve5 2 6 4 6 2" xfId="13792"/>
    <cellStyle name="20 % - Markeringsfarve5 2 6 4 7" xfId="13787"/>
    <cellStyle name="20 % - Markeringsfarve5 2 6 5" xfId="3477"/>
    <cellStyle name="20 % - Markeringsfarve5 2 6 5 2" xfId="13793"/>
    <cellStyle name="20 % - Markeringsfarve5 2 6 6" xfId="3478"/>
    <cellStyle name="20 % - Markeringsfarve5 2 6 6 2" xfId="13794"/>
    <cellStyle name="20 % - Markeringsfarve5 2 6 7" xfId="3479"/>
    <cellStyle name="20 % - Markeringsfarve5 2 6 7 2" xfId="13795"/>
    <cellStyle name="20 % - Markeringsfarve5 2 6 8" xfId="3480"/>
    <cellStyle name="20 % - Markeringsfarve5 2 6 8 2" xfId="13796"/>
    <cellStyle name="20 % - Markeringsfarve5 2 6 9" xfId="3481"/>
    <cellStyle name="20 % - Markeringsfarve5 2 6 9 2" xfId="13797"/>
    <cellStyle name="20 % - Markeringsfarve5 2 7" xfId="3482"/>
    <cellStyle name="20 % - Markeringsfarve5 2 7 2" xfId="3483"/>
    <cellStyle name="20 % - Markeringsfarve5 2 7 2 2" xfId="13799"/>
    <cellStyle name="20 % - Markeringsfarve5 2 7 3" xfId="3484"/>
    <cellStyle name="20 % - Markeringsfarve5 2 7 3 2" xfId="13800"/>
    <cellStyle name="20 % - Markeringsfarve5 2 7 4" xfId="3485"/>
    <cellStyle name="20 % - Markeringsfarve5 2 7 4 2" xfId="13801"/>
    <cellStyle name="20 % - Markeringsfarve5 2 7 5" xfId="3486"/>
    <cellStyle name="20 % - Markeringsfarve5 2 7 5 2" xfId="13802"/>
    <cellStyle name="20 % - Markeringsfarve5 2 7 6" xfId="3487"/>
    <cellStyle name="20 % - Markeringsfarve5 2 7 6 2" xfId="13803"/>
    <cellStyle name="20 % - Markeringsfarve5 2 7 7" xfId="13798"/>
    <cellStyle name="20 % - Markeringsfarve5 2 8" xfId="3488"/>
    <cellStyle name="20 % - Markeringsfarve5 2 8 2" xfId="3489"/>
    <cellStyle name="20 % - Markeringsfarve5 2 8 2 2" xfId="13805"/>
    <cellStyle name="20 % - Markeringsfarve5 2 8 3" xfId="3490"/>
    <cellStyle name="20 % - Markeringsfarve5 2 8 3 2" xfId="13806"/>
    <cellStyle name="20 % - Markeringsfarve5 2 8 4" xfId="3491"/>
    <cellStyle name="20 % - Markeringsfarve5 2 8 4 2" xfId="13807"/>
    <cellStyle name="20 % - Markeringsfarve5 2 8 5" xfId="3492"/>
    <cellStyle name="20 % - Markeringsfarve5 2 8 5 2" xfId="13808"/>
    <cellStyle name="20 % - Markeringsfarve5 2 8 6" xfId="3493"/>
    <cellStyle name="20 % - Markeringsfarve5 2 8 6 2" xfId="13809"/>
    <cellStyle name="20 % - Markeringsfarve5 2 8 7" xfId="13804"/>
    <cellStyle name="20 % - Markeringsfarve5 2 9" xfId="3494"/>
    <cellStyle name="20 % - Markeringsfarve5 2 9 2" xfId="3495"/>
    <cellStyle name="20 % - Markeringsfarve5 2 9 2 2" xfId="13811"/>
    <cellStyle name="20 % - Markeringsfarve5 2 9 3" xfId="3496"/>
    <cellStyle name="20 % - Markeringsfarve5 2 9 3 2" xfId="13812"/>
    <cellStyle name="20 % - Markeringsfarve5 2 9 4" xfId="3497"/>
    <cellStyle name="20 % - Markeringsfarve5 2 9 4 2" xfId="13813"/>
    <cellStyle name="20 % - Markeringsfarve5 2 9 5" xfId="3498"/>
    <cellStyle name="20 % - Markeringsfarve5 2 9 5 2" xfId="13814"/>
    <cellStyle name="20 % - Markeringsfarve5 2 9 6" xfId="3499"/>
    <cellStyle name="20 % - Markeringsfarve5 2 9 6 2" xfId="13815"/>
    <cellStyle name="20 % - Markeringsfarve5 2 9 7" xfId="13810"/>
    <cellStyle name="20 % - Markeringsfarve5 2_Budget" xfId="3500"/>
    <cellStyle name="20 % - Markeringsfarve5 3" xfId="3501"/>
    <cellStyle name="20 % - Markeringsfarve5 3 2" xfId="3502"/>
    <cellStyle name="20 % - Markeringsfarve5 3 2 10" xfId="13816"/>
    <cellStyle name="20 % - Markeringsfarve5 3 2 2" xfId="3503"/>
    <cellStyle name="20 % - Markeringsfarve5 3 2 2 2" xfId="3504"/>
    <cellStyle name="20 % - Markeringsfarve5 3 2 2 2 2" xfId="3505"/>
    <cellStyle name="20 % - Markeringsfarve5 3 2 2 2 2 2" xfId="13819"/>
    <cellStyle name="20 % - Markeringsfarve5 3 2 2 2 3" xfId="3506"/>
    <cellStyle name="20 % - Markeringsfarve5 3 2 2 2 3 2" xfId="13820"/>
    <cellStyle name="20 % - Markeringsfarve5 3 2 2 2 4" xfId="3507"/>
    <cellStyle name="20 % - Markeringsfarve5 3 2 2 2 4 2" xfId="13821"/>
    <cellStyle name="20 % - Markeringsfarve5 3 2 2 2 5" xfId="3508"/>
    <cellStyle name="20 % - Markeringsfarve5 3 2 2 2 5 2" xfId="13822"/>
    <cellStyle name="20 % - Markeringsfarve5 3 2 2 2 6" xfId="3509"/>
    <cellStyle name="20 % - Markeringsfarve5 3 2 2 2 6 2" xfId="13823"/>
    <cellStyle name="20 % - Markeringsfarve5 3 2 2 2 7" xfId="13818"/>
    <cellStyle name="20 % - Markeringsfarve5 3 2 2 3" xfId="3510"/>
    <cellStyle name="20 % - Markeringsfarve5 3 2 2 3 2" xfId="13824"/>
    <cellStyle name="20 % - Markeringsfarve5 3 2 2 4" xfId="3511"/>
    <cellStyle name="20 % - Markeringsfarve5 3 2 2 4 2" xfId="13825"/>
    <cellStyle name="20 % - Markeringsfarve5 3 2 2 5" xfId="3512"/>
    <cellStyle name="20 % - Markeringsfarve5 3 2 2 5 2" xfId="13826"/>
    <cellStyle name="20 % - Markeringsfarve5 3 2 2 6" xfId="3513"/>
    <cellStyle name="20 % - Markeringsfarve5 3 2 2 6 2" xfId="13827"/>
    <cellStyle name="20 % - Markeringsfarve5 3 2 2 7" xfId="3514"/>
    <cellStyle name="20 % - Markeringsfarve5 3 2 2 7 2" xfId="13828"/>
    <cellStyle name="20 % - Markeringsfarve5 3 2 2 8" xfId="13817"/>
    <cellStyle name="20 % - Markeringsfarve5 3 2 3" xfId="3515"/>
    <cellStyle name="20 % - Markeringsfarve5 3 2 3 2" xfId="3516"/>
    <cellStyle name="20 % - Markeringsfarve5 3 2 3 2 2" xfId="13830"/>
    <cellStyle name="20 % - Markeringsfarve5 3 2 3 3" xfId="3517"/>
    <cellStyle name="20 % - Markeringsfarve5 3 2 3 3 2" xfId="13831"/>
    <cellStyle name="20 % - Markeringsfarve5 3 2 3 4" xfId="3518"/>
    <cellStyle name="20 % - Markeringsfarve5 3 2 3 4 2" xfId="13832"/>
    <cellStyle name="20 % - Markeringsfarve5 3 2 3 5" xfId="3519"/>
    <cellStyle name="20 % - Markeringsfarve5 3 2 3 5 2" xfId="13833"/>
    <cellStyle name="20 % - Markeringsfarve5 3 2 3 6" xfId="3520"/>
    <cellStyle name="20 % - Markeringsfarve5 3 2 3 6 2" xfId="13834"/>
    <cellStyle name="20 % - Markeringsfarve5 3 2 3 7" xfId="13829"/>
    <cellStyle name="20 % - Markeringsfarve5 3 2 4" xfId="3521"/>
    <cellStyle name="20 % - Markeringsfarve5 3 2 4 2" xfId="13835"/>
    <cellStyle name="20 % - Markeringsfarve5 3 2 5" xfId="3522"/>
    <cellStyle name="20 % - Markeringsfarve5 3 2 5 2" xfId="13836"/>
    <cellStyle name="20 % - Markeringsfarve5 3 2 6" xfId="3523"/>
    <cellStyle name="20 % - Markeringsfarve5 3 2 6 2" xfId="13837"/>
    <cellStyle name="20 % - Markeringsfarve5 3 2 7" xfId="3524"/>
    <cellStyle name="20 % - Markeringsfarve5 3 2 7 2" xfId="13838"/>
    <cellStyle name="20 % - Markeringsfarve5 3 2 8" xfId="3525"/>
    <cellStyle name="20 % - Markeringsfarve5 3 2 8 2" xfId="13839"/>
    <cellStyle name="20 % - Markeringsfarve5 3 2 9" xfId="3526"/>
    <cellStyle name="20 % - Markeringsfarve5 3 3" xfId="3527"/>
    <cellStyle name="20 % - Markeringsfarve5 3 3 2" xfId="13840"/>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1" xfId="13841"/>
    <cellStyle name="20 % - Markeringsfarve5 6 2" xfId="3534"/>
    <cellStyle name="20 % - Markeringsfarve5 6 2 2" xfId="3535"/>
    <cellStyle name="20 % - Markeringsfarve5 6 2 2 2" xfId="3536"/>
    <cellStyle name="20 % - Markeringsfarve5 6 2 2 2 2" xfId="13845"/>
    <cellStyle name="20 % - Markeringsfarve5 6 2 2 3" xfId="3537"/>
    <cellStyle name="20 % - Markeringsfarve5 6 2 2 3 2" xfId="13846"/>
    <cellStyle name="20 % - Markeringsfarve5 6 2 2 4" xfId="3538"/>
    <cellStyle name="20 % - Markeringsfarve5 6 2 2 4 2" xfId="13847"/>
    <cellStyle name="20 % - Markeringsfarve5 6 2 2 5" xfId="3539"/>
    <cellStyle name="20 % - Markeringsfarve5 6 2 2 5 2" xfId="13848"/>
    <cellStyle name="20 % - Markeringsfarve5 6 2 2 6" xfId="3540"/>
    <cellStyle name="20 % - Markeringsfarve5 6 2 2 6 2" xfId="13849"/>
    <cellStyle name="20 % - Markeringsfarve5 6 2 2 7" xfId="13844"/>
    <cellStyle name="20 % - Markeringsfarve5 6 2 3" xfId="3541"/>
    <cellStyle name="20 % - Markeringsfarve5 6 2 3 2" xfId="3542"/>
    <cellStyle name="20 % - Markeringsfarve5 6 2 3 2 2" xfId="13851"/>
    <cellStyle name="20 % - Markeringsfarve5 6 2 3 3" xfId="3543"/>
    <cellStyle name="20 % - Markeringsfarve5 6 2 3 3 2" xfId="13852"/>
    <cellStyle name="20 % - Markeringsfarve5 6 2 3 4" xfId="3544"/>
    <cellStyle name="20 % - Markeringsfarve5 6 2 3 4 2" xfId="13853"/>
    <cellStyle name="20 % - Markeringsfarve5 6 2 3 5" xfId="3545"/>
    <cellStyle name="20 % - Markeringsfarve5 6 2 3 5 2" xfId="13854"/>
    <cellStyle name="20 % - Markeringsfarve5 6 2 3 6" xfId="3546"/>
    <cellStyle name="20 % - Markeringsfarve5 6 2 3 6 2" xfId="13855"/>
    <cellStyle name="20 % - Markeringsfarve5 6 2 3 7" xfId="13850"/>
    <cellStyle name="20 % - Markeringsfarve5 6 2 4" xfId="3547"/>
    <cellStyle name="20 % - Markeringsfarve5 6 2 4 2" xfId="13856"/>
    <cellStyle name="20 % - Markeringsfarve5 6 2 5" xfId="3548"/>
    <cellStyle name="20 % - Markeringsfarve5 6 2 5 2" xfId="13857"/>
    <cellStyle name="20 % - Markeringsfarve5 6 2 6" xfId="3549"/>
    <cellStyle name="20 % - Markeringsfarve5 6 2 6 2" xfId="13858"/>
    <cellStyle name="20 % - Markeringsfarve5 6 2 7" xfId="3550"/>
    <cellStyle name="20 % - Markeringsfarve5 6 2 7 2" xfId="13859"/>
    <cellStyle name="20 % - Markeringsfarve5 6 2 8" xfId="3551"/>
    <cellStyle name="20 % - Markeringsfarve5 6 2 8 2" xfId="13860"/>
    <cellStyle name="20 % - Markeringsfarve5 6 2 9" xfId="13843"/>
    <cellStyle name="20 % - Markeringsfarve5 6 3" xfId="3552"/>
    <cellStyle name="20 % - Markeringsfarve5 6 4" xfId="3553"/>
    <cellStyle name="20 % - Markeringsfarve5 6 4 2" xfId="3554"/>
    <cellStyle name="20 % - Markeringsfarve5 6 4 2 2" xfId="13862"/>
    <cellStyle name="20 % - Markeringsfarve5 6 4 3" xfId="3555"/>
    <cellStyle name="20 % - Markeringsfarve5 6 4 3 2" xfId="13863"/>
    <cellStyle name="20 % - Markeringsfarve5 6 4 4" xfId="3556"/>
    <cellStyle name="20 % - Markeringsfarve5 6 4 4 2" xfId="13864"/>
    <cellStyle name="20 % - Markeringsfarve5 6 4 5" xfId="3557"/>
    <cellStyle name="20 % - Markeringsfarve5 6 4 5 2" xfId="13865"/>
    <cellStyle name="20 % - Markeringsfarve5 6 4 6" xfId="3558"/>
    <cellStyle name="20 % - Markeringsfarve5 6 4 6 2" xfId="13866"/>
    <cellStyle name="20 % - Markeringsfarve5 6 4 7" xfId="13861"/>
    <cellStyle name="20 % - Markeringsfarve5 6 5" xfId="3559"/>
    <cellStyle name="20 % - Markeringsfarve5 6 5 2" xfId="3560"/>
    <cellStyle name="20 % - Markeringsfarve5 6 5 2 2" xfId="13868"/>
    <cellStyle name="20 % - Markeringsfarve5 6 5 3" xfId="3561"/>
    <cellStyle name="20 % - Markeringsfarve5 6 5 3 2" xfId="13869"/>
    <cellStyle name="20 % - Markeringsfarve5 6 5 4" xfId="3562"/>
    <cellStyle name="20 % - Markeringsfarve5 6 5 4 2" xfId="13870"/>
    <cellStyle name="20 % - Markeringsfarve5 6 5 5" xfId="3563"/>
    <cellStyle name="20 % - Markeringsfarve5 6 5 5 2" xfId="13871"/>
    <cellStyle name="20 % - Markeringsfarve5 6 5 6" xfId="3564"/>
    <cellStyle name="20 % - Markeringsfarve5 6 5 6 2" xfId="13872"/>
    <cellStyle name="20 % - Markeringsfarve5 6 5 7" xfId="13867"/>
    <cellStyle name="20 % - Markeringsfarve5 6 6" xfId="3565"/>
    <cellStyle name="20 % - Markeringsfarve5 6 6 2" xfId="13873"/>
    <cellStyle name="20 % - Markeringsfarve5 6 7" xfId="3566"/>
    <cellStyle name="20 % - Markeringsfarve5 6 7 2" xfId="13874"/>
    <cellStyle name="20 % - Markeringsfarve5 6 8" xfId="3567"/>
    <cellStyle name="20 % - Markeringsfarve5 6 8 2" xfId="13875"/>
    <cellStyle name="20 % - Markeringsfarve5 6 9" xfId="3568"/>
    <cellStyle name="20 % - Markeringsfarve5 6 9 2" xfId="13876"/>
    <cellStyle name="20 % - Markeringsfarve5 7" xfId="3569"/>
    <cellStyle name="20 % - Markeringsfarve5 8" xfId="3570"/>
    <cellStyle name="20 % - Markeringsfarve5 9" xfId="3571"/>
    <cellStyle name="20 % - Markeringsfarve6" xfId="3572" builtinId="50" customBuiltin="1"/>
    <cellStyle name="20 % - Markeringsfarve6 10" xfId="3573"/>
    <cellStyle name="20 % - Markeringsfarve6 11" xfId="3574"/>
    <cellStyle name="20 % - Markeringsfarve6 11 2" xfId="3575"/>
    <cellStyle name="20 % - Markeringsfarve6 11 2 2" xfId="13878"/>
    <cellStyle name="20 % - Markeringsfarve6 11 3" xfId="13877"/>
    <cellStyle name="20 % - Markeringsfarve6 12" xfId="3576"/>
    <cellStyle name="20 % - Markeringsfarve6 12 2" xfId="13879"/>
    <cellStyle name="20 % - Markeringsfarve6 13" xfId="3577"/>
    <cellStyle name="20 % - Markeringsfarve6 13 2" xfId="13880"/>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9" xfId="3583"/>
    <cellStyle name="20 % - Markeringsfarve6 19 2" xfId="13882"/>
    <cellStyle name="20 % - Markeringsfarve6 2" xfId="3584"/>
    <cellStyle name="20 % - Markeringsfarve6 2 10" xfId="3585"/>
    <cellStyle name="20 % - Markeringsfarve6 2 10 2" xfId="13883"/>
    <cellStyle name="20 % - Markeringsfarve6 2 11" xfId="3586"/>
    <cellStyle name="20 % - Markeringsfarve6 2 11 2" xfId="13884"/>
    <cellStyle name="20 % - Markeringsfarve6 2 12" xfId="3587"/>
    <cellStyle name="20 % - Markeringsfarve6 2 12 2" xfId="13885"/>
    <cellStyle name="20 % - Markeringsfarve6 2 13" xfId="3588"/>
    <cellStyle name="20 % - Markeringsfarve6 2 13 2" xfId="13886"/>
    <cellStyle name="20 % - Markeringsfarve6 2 14" xfId="3589"/>
    <cellStyle name="20 % - Markeringsfarve6 2 14 2" xfId="13887"/>
    <cellStyle name="20 % - Markeringsfarve6 2 15" xfId="3590"/>
    <cellStyle name="20 % - Markeringsfarve6 2 15 2" xfId="13888"/>
    <cellStyle name="20 % - Markeringsfarve6 2 16" xfId="3591"/>
    <cellStyle name="20 % - Markeringsfarve6 2 17" xfId="3592"/>
    <cellStyle name="20 % - Markeringsfarve6 2 17 2" xfId="13889"/>
    <cellStyle name="20 % - Markeringsfarve6 2 2" xfId="3593"/>
    <cellStyle name="20 % - Markeringsfarve6 2 2 10" xfId="3594"/>
    <cellStyle name="20 % - Markeringsfarve6 2 2 10 2" xfId="13891"/>
    <cellStyle name="20 % - Markeringsfarve6 2 2 11" xfId="3595"/>
    <cellStyle name="20 % - Markeringsfarve6 2 2 11 2" xfId="13892"/>
    <cellStyle name="20 % - Markeringsfarve6 2 2 12" xfId="3596"/>
    <cellStyle name="20 % - Markeringsfarve6 2 2 12 2" xfId="13893"/>
    <cellStyle name="20 % - Markeringsfarve6 2 2 13" xfId="3597"/>
    <cellStyle name="20 % - Markeringsfarve6 2 2 13 2" xfId="13894"/>
    <cellStyle name="20 % - Markeringsfarve6 2 2 14" xfId="3598"/>
    <cellStyle name="20 % - Markeringsfarve6 2 2 15" xfId="13890"/>
    <cellStyle name="20 % - Markeringsfarve6 2 2 2" xfId="3599"/>
    <cellStyle name="20 % - Markeringsfarve6 2 2 2 10" xfId="3600"/>
    <cellStyle name="20 % - Markeringsfarve6 2 2 2 10 2" xfId="13896"/>
    <cellStyle name="20 % - Markeringsfarve6 2 2 2 11" xfId="3601"/>
    <cellStyle name="20 % - Markeringsfarve6 2 2 2 11 2" xfId="13897"/>
    <cellStyle name="20 % - Markeringsfarve6 2 2 2 12" xfId="3602"/>
    <cellStyle name="20 % - Markeringsfarve6 2 2 2 12 2" xfId="13898"/>
    <cellStyle name="20 % - Markeringsfarve6 2 2 2 13" xfId="13895"/>
    <cellStyle name="20 % - Markeringsfarve6 2 2 2 2" xfId="3603"/>
    <cellStyle name="20 % - Markeringsfarve6 2 2 2 2 10" xfId="3604"/>
    <cellStyle name="20 % - Markeringsfarve6 2 2 2 2 10 2" xfId="13900"/>
    <cellStyle name="20 % - Markeringsfarve6 2 2 2 2 11" xfId="3605"/>
    <cellStyle name="20 % - Markeringsfarve6 2 2 2 2 11 2" xfId="13901"/>
    <cellStyle name="20 % - Markeringsfarve6 2 2 2 2 12" xfId="13899"/>
    <cellStyle name="20 % - Markeringsfarve6 2 2 2 2 2" xfId="3606"/>
    <cellStyle name="20 % - Markeringsfarve6 2 2 2 2 2 10" xfId="3607"/>
    <cellStyle name="20 % - Markeringsfarve6 2 2 2 2 2 10 2" xfId="13903"/>
    <cellStyle name="20 % - Markeringsfarve6 2 2 2 2 2 11" xfId="13902"/>
    <cellStyle name="20 % - Markeringsfarve6 2 2 2 2 2 2" xfId="3608"/>
    <cellStyle name="20 % - Markeringsfarve6 2 2 2 2 2 2 2" xfId="3609"/>
    <cellStyle name="20 % - Markeringsfarve6 2 2 2 2 2 2 2 2" xfId="13905"/>
    <cellStyle name="20 % - Markeringsfarve6 2 2 2 2 2 2 3" xfId="3610"/>
    <cellStyle name="20 % - Markeringsfarve6 2 2 2 2 2 2 3 2" xfId="13906"/>
    <cellStyle name="20 % - Markeringsfarve6 2 2 2 2 2 2 4" xfId="3611"/>
    <cellStyle name="20 % - Markeringsfarve6 2 2 2 2 2 2 4 2" xfId="13907"/>
    <cellStyle name="20 % - Markeringsfarve6 2 2 2 2 2 2 5" xfId="3612"/>
    <cellStyle name="20 % - Markeringsfarve6 2 2 2 2 2 2 5 2" xfId="13908"/>
    <cellStyle name="20 % - Markeringsfarve6 2 2 2 2 2 2 6" xfId="3613"/>
    <cellStyle name="20 % - Markeringsfarve6 2 2 2 2 2 2 6 2" xfId="13909"/>
    <cellStyle name="20 % - Markeringsfarve6 2 2 2 2 2 2 7" xfId="13904"/>
    <cellStyle name="20 % - Markeringsfarve6 2 2 2 2 2 3" xfId="3614"/>
    <cellStyle name="20 % - Markeringsfarve6 2 2 2 2 2 3 2" xfId="3615"/>
    <cellStyle name="20 % - Markeringsfarve6 2 2 2 2 2 3 2 2" xfId="13911"/>
    <cellStyle name="20 % - Markeringsfarve6 2 2 2 2 2 3 3" xfId="3616"/>
    <cellStyle name="20 % - Markeringsfarve6 2 2 2 2 2 3 3 2" xfId="13912"/>
    <cellStyle name="20 % - Markeringsfarve6 2 2 2 2 2 3 4" xfId="3617"/>
    <cellStyle name="20 % - Markeringsfarve6 2 2 2 2 2 3 4 2" xfId="13913"/>
    <cellStyle name="20 % - Markeringsfarve6 2 2 2 2 2 3 5" xfId="3618"/>
    <cellStyle name="20 % - Markeringsfarve6 2 2 2 2 2 3 5 2" xfId="13914"/>
    <cellStyle name="20 % - Markeringsfarve6 2 2 2 2 2 3 6" xfId="3619"/>
    <cellStyle name="20 % - Markeringsfarve6 2 2 2 2 2 3 6 2" xfId="13915"/>
    <cellStyle name="20 % - Markeringsfarve6 2 2 2 2 2 3 7" xfId="13910"/>
    <cellStyle name="20 % - Markeringsfarve6 2 2 2 2 2 4" xfId="3620"/>
    <cellStyle name="20 % - Markeringsfarve6 2 2 2 2 2 4 2" xfId="3621"/>
    <cellStyle name="20 % - Markeringsfarve6 2 2 2 2 2 4 2 2" xfId="13917"/>
    <cellStyle name="20 % - Markeringsfarve6 2 2 2 2 2 4 3" xfId="3622"/>
    <cellStyle name="20 % - Markeringsfarve6 2 2 2 2 2 4 3 2" xfId="13918"/>
    <cellStyle name="20 % - Markeringsfarve6 2 2 2 2 2 4 4" xfId="3623"/>
    <cellStyle name="20 % - Markeringsfarve6 2 2 2 2 2 4 4 2" xfId="13919"/>
    <cellStyle name="20 % - Markeringsfarve6 2 2 2 2 2 4 5" xfId="3624"/>
    <cellStyle name="20 % - Markeringsfarve6 2 2 2 2 2 4 5 2" xfId="13920"/>
    <cellStyle name="20 % - Markeringsfarve6 2 2 2 2 2 4 6" xfId="3625"/>
    <cellStyle name="20 % - Markeringsfarve6 2 2 2 2 2 4 6 2" xfId="13921"/>
    <cellStyle name="20 % - Markeringsfarve6 2 2 2 2 2 4 7" xfId="13916"/>
    <cellStyle name="20 % - Markeringsfarve6 2 2 2 2 2 5" xfId="3626"/>
    <cellStyle name="20 % - Markeringsfarve6 2 2 2 2 2 5 2" xfId="3627"/>
    <cellStyle name="20 % - Markeringsfarve6 2 2 2 2 2 5 2 2" xfId="13923"/>
    <cellStyle name="20 % - Markeringsfarve6 2 2 2 2 2 5 3" xfId="3628"/>
    <cellStyle name="20 % - Markeringsfarve6 2 2 2 2 2 5 3 2" xfId="13924"/>
    <cellStyle name="20 % - Markeringsfarve6 2 2 2 2 2 5 4" xfId="3629"/>
    <cellStyle name="20 % - Markeringsfarve6 2 2 2 2 2 5 4 2" xfId="13925"/>
    <cellStyle name="20 % - Markeringsfarve6 2 2 2 2 2 5 5" xfId="3630"/>
    <cellStyle name="20 % - Markeringsfarve6 2 2 2 2 2 5 5 2" xfId="13926"/>
    <cellStyle name="20 % - Markeringsfarve6 2 2 2 2 2 5 6" xfId="3631"/>
    <cellStyle name="20 % - Markeringsfarve6 2 2 2 2 2 5 6 2" xfId="13927"/>
    <cellStyle name="20 % - Markeringsfarve6 2 2 2 2 2 5 7" xfId="13922"/>
    <cellStyle name="20 % - Markeringsfarve6 2 2 2 2 2 6" xfId="3632"/>
    <cellStyle name="20 % - Markeringsfarve6 2 2 2 2 2 6 2" xfId="13928"/>
    <cellStyle name="20 % - Markeringsfarve6 2 2 2 2 2 7" xfId="3633"/>
    <cellStyle name="20 % - Markeringsfarve6 2 2 2 2 2 7 2" xfId="13929"/>
    <cellStyle name="20 % - Markeringsfarve6 2 2 2 2 2 8" xfId="3634"/>
    <cellStyle name="20 % - Markeringsfarve6 2 2 2 2 2 8 2" xfId="13930"/>
    <cellStyle name="20 % - Markeringsfarve6 2 2 2 2 2 9" xfId="3635"/>
    <cellStyle name="20 % - Markeringsfarve6 2 2 2 2 2 9 2" xfId="13931"/>
    <cellStyle name="20 % - Markeringsfarve6 2 2 2 2 3" xfId="3636"/>
    <cellStyle name="20 % - Markeringsfarve6 2 2 2 2 3 2" xfId="3637"/>
    <cellStyle name="20 % - Markeringsfarve6 2 2 2 2 3 2 2" xfId="13933"/>
    <cellStyle name="20 % - Markeringsfarve6 2 2 2 2 3 3" xfId="3638"/>
    <cellStyle name="20 % - Markeringsfarve6 2 2 2 2 3 3 2" xfId="13934"/>
    <cellStyle name="20 % - Markeringsfarve6 2 2 2 2 3 4" xfId="3639"/>
    <cellStyle name="20 % - Markeringsfarve6 2 2 2 2 3 4 2" xfId="13935"/>
    <cellStyle name="20 % - Markeringsfarve6 2 2 2 2 3 5" xfId="3640"/>
    <cellStyle name="20 % - Markeringsfarve6 2 2 2 2 3 5 2" xfId="13936"/>
    <cellStyle name="20 % - Markeringsfarve6 2 2 2 2 3 6" xfId="3641"/>
    <cellStyle name="20 % - Markeringsfarve6 2 2 2 2 3 6 2" xfId="13937"/>
    <cellStyle name="20 % - Markeringsfarve6 2 2 2 2 3 7" xfId="13932"/>
    <cellStyle name="20 % - Markeringsfarve6 2 2 2 2 4" xfId="3642"/>
    <cellStyle name="20 % - Markeringsfarve6 2 2 2 2 4 2" xfId="3643"/>
    <cellStyle name="20 % - Markeringsfarve6 2 2 2 2 4 2 2" xfId="13939"/>
    <cellStyle name="20 % - Markeringsfarve6 2 2 2 2 4 3" xfId="3644"/>
    <cellStyle name="20 % - Markeringsfarve6 2 2 2 2 4 3 2" xfId="13940"/>
    <cellStyle name="20 % - Markeringsfarve6 2 2 2 2 4 4" xfId="3645"/>
    <cellStyle name="20 % - Markeringsfarve6 2 2 2 2 4 4 2" xfId="13941"/>
    <cellStyle name="20 % - Markeringsfarve6 2 2 2 2 4 5" xfId="3646"/>
    <cellStyle name="20 % - Markeringsfarve6 2 2 2 2 4 5 2" xfId="13942"/>
    <cellStyle name="20 % - Markeringsfarve6 2 2 2 2 4 6" xfId="3647"/>
    <cellStyle name="20 % - Markeringsfarve6 2 2 2 2 4 6 2" xfId="13943"/>
    <cellStyle name="20 % - Markeringsfarve6 2 2 2 2 4 7" xfId="13938"/>
    <cellStyle name="20 % - Markeringsfarve6 2 2 2 2 5" xfId="3648"/>
    <cellStyle name="20 % - Markeringsfarve6 2 2 2 2 5 2" xfId="3649"/>
    <cellStyle name="20 % - Markeringsfarve6 2 2 2 2 5 2 2" xfId="13945"/>
    <cellStyle name="20 % - Markeringsfarve6 2 2 2 2 5 3" xfId="3650"/>
    <cellStyle name="20 % - Markeringsfarve6 2 2 2 2 5 3 2" xfId="13946"/>
    <cellStyle name="20 % - Markeringsfarve6 2 2 2 2 5 4" xfId="3651"/>
    <cellStyle name="20 % - Markeringsfarve6 2 2 2 2 5 4 2" xfId="13947"/>
    <cellStyle name="20 % - Markeringsfarve6 2 2 2 2 5 5" xfId="3652"/>
    <cellStyle name="20 % - Markeringsfarve6 2 2 2 2 5 5 2" xfId="13948"/>
    <cellStyle name="20 % - Markeringsfarve6 2 2 2 2 5 6" xfId="3653"/>
    <cellStyle name="20 % - Markeringsfarve6 2 2 2 2 5 6 2" xfId="13949"/>
    <cellStyle name="20 % - Markeringsfarve6 2 2 2 2 5 7" xfId="13944"/>
    <cellStyle name="20 % - Markeringsfarve6 2 2 2 2 6" xfId="3654"/>
    <cellStyle name="20 % - Markeringsfarve6 2 2 2 2 6 2" xfId="3655"/>
    <cellStyle name="20 % - Markeringsfarve6 2 2 2 2 6 2 2" xfId="13951"/>
    <cellStyle name="20 % - Markeringsfarve6 2 2 2 2 6 3" xfId="3656"/>
    <cellStyle name="20 % - Markeringsfarve6 2 2 2 2 6 3 2" xfId="13952"/>
    <cellStyle name="20 % - Markeringsfarve6 2 2 2 2 6 4" xfId="3657"/>
    <cellStyle name="20 % - Markeringsfarve6 2 2 2 2 6 4 2" xfId="13953"/>
    <cellStyle name="20 % - Markeringsfarve6 2 2 2 2 6 5" xfId="3658"/>
    <cellStyle name="20 % - Markeringsfarve6 2 2 2 2 6 5 2" xfId="13954"/>
    <cellStyle name="20 % - Markeringsfarve6 2 2 2 2 6 6" xfId="3659"/>
    <cellStyle name="20 % - Markeringsfarve6 2 2 2 2 6 6 2" xfId="13955"/>
    <cellStyle name="20 % - Markeringsfarve6 2 2 2 2 6 7" xfId="13950"/>
    <cellStyle name="20 % - Markeringsfarve6 2 2 2 2 7" xfId="3660"/>
    <cellStyle name="20 % - Markeringsfarve6 2 2 2 2 7 2" xfId="13956"/>
    <cellStyle name="20 % - Markeringsfarve6 2 2 2 2 8" xfId="3661"/>
    <cellStyle name="20 % - Markeringsfarve6 2 2 2 2 8 2" xfId="13957"/>
    <cellStyle name="20 % - Markeringsfarve6 2 2 2 2 9" xfId="3662"/>
    <cellStyle name="20 % - Markeringsfarve6 2 2 2 2 9 2" xfId="13958"/>
    <cellStyle name="20 % - Markeringsfarve6 2 2 2 3" xfId="3663"/>
    <cellStyle name="20 % - Markeringsfarve6 2 2 2 3 10" xfId="3664"/>
    <cellStyle name="20 % - Markeringsfarve6 2 2 2 3 10 2" xfId="13960"/>
    <cellStyle name="20 % - Markeringsfarve6 2 2 2 3 11" xfId="13959"/>
    <cellStyle name="20 % - Markeringsfarve6 2 2 2 3 2" xfId="3665"/>
    <cellStyle name="20 % - Markeringsfarve6 2 2 2 3 2 2" xfId="3666"/>
    <cellStyle name="20 % - Markeringsfarve6 2 2 2 3 2 2 2" xfId="13962"/>
    <cellStyle name="20 % - Markeringsfarve6 2 2 2 3 2 3" xfId="3667"/>
    <cellStyle name="20 % - Markeringsfarve6 2 2 2 3 2 3 2" xfId="13963"/>
    <cellStyle name="20 % - Markeringsfarve6 2 2 2 3 2 4" xfId="3668"/>
    <cellStyle name="20 % - Markeringsfarve6 2 2 2 3 2 4 2" xfId="13964"/>
    <cellStyle name="20 % - Markeringsfarve6 2 2 2 3 2 5" xfId="3669"/>
    <cellStyle name="20 % - Markeringsfarve6 2 2 2 3 2 5 2" xfId="13965"/>
    <cellStyle name="20 % - Markeringsfarve6 2 2 2 3 2 6" xfId="3670"/>
    <cellStyle name="20 % - Markeringsfarve6 2 2 2 3 2 6 2" xfId="13966"/>
    <cellStyle name="20 % - Markeringsfarve6 2 2 2 3 2 7" xfId="13961"/>
    <cellStyle name="20 % - Markeringsfarve6 2 2 2 3 3" xfId="3671"/>
    <cellStyle name="20 % - Markeringsfarve6 2 2 2 3 3 2" xfId="3672"/>
    <cellStyle name="20 % - Markeringsfarve6 2 2 2 3 3 2 2" xfId="13968"/>
    <cellStyle name="20 % - Markeringsfarve6 2 2 2 3 3 3" xfId="3673"/>
    <cellStyle name="20 % - Markeringsfarve6 2 2 2 3 3 3 2" xfId="13969"/>
    <cellStyle name="20 % - Markeringsfarve6 2 2 2 3 3 4" xfId="3674"/>
    <cellStyle name="20 % - Markeringsfarve6 2 2 2 3 3 4 2" xfId="13970"/>
    <cellStyle name="20 % - Markeringsfarve6 2 2 2 3 3 5" xfId="3675"/>
    <cellStyle name="20 % - Markeringsfarve6 2 2 2 3 3 5 2" xfId="13971"/>
    <cellStyle name="20 % - Markeringsfarve6 2 2 2 3 3 6" xfId="3676"/>
    <cellStyle name="20 % - Markeringsfarve6 2 2 2 3 3 6 2" xfId="13972"/>
    <cellStyle name="20 % - Markeringsfarve6 2 2 2 3 3 7" xfId="13967"/>
    <cellStyle name="20 % - Markeringsfarve6 2 2 2 3 4" xfId="3677"/>
    <cellStyle name="20 % - Markeringsfarve6 2 2 2 3 4 2" xfId="3678"/>
    <cellStyle name="20 % - Markeringsfarve6 2 2 2 3 4 2 2" xfId="13974"/>
    <cellStyle name="20 % - Markeringsfarve6 2 2 2 3 4 3" xfId="3679"/>
    <cellStyle name="20 % - Markeringsfarve6 2 2 2 3 4 3 2" xfId="13975"/>
    <cellStyle name="20 % - Markeringsfarve6 2 2 2 3 4 4" xfId="3680"/>
    <cellStyle name="20 % - Markeringsfarve6 2 2 2 3 4 4 2" xfId="13976"/>
    <cellStyle name="20 % - Markeringsfarve6 2 2 2 3 4 5" xfId="3681"/>
    <cellStyle name="20 % - Markeringsfarve6 2 2 2 3 4 5 2" xfId="13977"/>
    <cellStyle name="20 % - Markeringsfarve6 2 2 2 3 4 6" xfId="3682"/>
    <cellStyle name="20 % - Markeringsfarve6 2 2 2 3 4 6 2" xfId="13978"/>
    <cellStyle name="20 % - Markeringsfarve6 2 2 2 3 4 7" xfId="13973"/>
    <cellStyle name="20 % - Markeringsfarve6 2 2 2 3 5" xfId="3683"/>
    <cellStyle name="20 % - Markeringsfarve6 2 2 2 3 5 2" xfId="3684"/>
    <cellStyle name="20 % - Markeringsfarve6 2 2 2 3 5 2 2" xfId="13980"/>
    <cellStyle name="20 % - Markeringsfarve6 2 2 2 3 5 3" xfId="3685"/>
    <cellStyle name="20 % - Markeringsfarve6 2 2 2 3 5 3 2" xfId="13981"/>
    <cellStyle name="20 % - Markeringsfarve6 2 2 2 3 5 4" xfId="3686"/>
    <cellStyle name="20 % - Markeringsfarve6 2 2 2 3 5 4 2" xfId="13982"/>
    <cellStyle name="20 % - Markeringsfarve6 2 2 2 3 5 5" xfId="3687"/>
    <cellStyle name="20 % - Markeringsfarve6 2 2 2 3 5 5 2" xfId="13983"/>
    <cellStyle name="20 % - Markeringsfarve6 2 2 2 3 5 6" xfId="3688"/>
    <cellStyle name="20 % - Markeringsfarve6 2 2 2 3 5 6 2" xfId="13984"/>
    <cellStyle name="20 % - Markeringsfarve6 2 2 2 3 5 7" xfId="13979"/>
    <cellStyle name="20 % - Markeringsfarve6 2 2 2 3 6" xfId="3689"/>
    <cellStyle name="20 % - Markeringsfarve6 2 2 2 3 6 2" xfId="13985"/>
    <cellStyle name="20 % - Markeringsfarve6 2 2 2 3 7" xfId="3690"/>
    <cellStyle name="20 % - Markeringsfarve6 2 2 2 3 7 2" xfId="13986"/>
    <cellStyle name="20 % - Markeringsfarve6 2 2 2 3 8" xfId="3691"/>
    <cellStyle name="20 % - Markeringsfarve6 2 2 2 3 8 2" xfId="13987"/>
    <cellStyle name="20 % - Markeringsfarve6 2 2 2 3 9" xfId="3692"/>
    <cellStyle name="20 % - Markeringsfarve6 2 2 2 3 9 2" xfId="13988"/>
    <cellStyle name="20 % - Markeringsfarve6 2 2 2 4" xfId="3693"/>
    <cellStyle name="20 % - Markeringsfarve6 2 2 2 4 2" xfId="3694"/>
    <cellStyle name="20 % - Markeringsfarve6 2 2 2 4 2 2" xfId="13990"/>
    <cellStyle name="20 % - Markeringsfarve6 2 2 2 4 3" xfId="3695"/>
    <cellStyle name="20 % - Markeringsfarve6 2 2 2 4 3 2" xfId="13991"/>
    <cellStyle name="20 % - Markeringsfarve6 2 2 2 4 4" xfId="3696"/>
    <cellStyle name="20 % - Markeringsfarve6 2 2 2 4 4 2" xfId="13992"/>
    <cellStyle name="20 % - Markeringsfarve6 2 2 2 4 5" xfId="3697"/>
    <cellStyle name="20 % - Markeringsfarve6 2 2 2 4 5 2" xfId="13993"/>
    <cellStyle name="20 % - Markeringsfarve6 2 2 2 4 6" xfId="3698"/>
    <cellStyle name="20 % - Markeringsfarve6 2 2 2 4 6 2" xfId="13994"/>
    <cellStyle name="20 % - Markeringsfarve6 2 2 2 4 7" xfId="13989"/>
    <cellStyle name="20 % - Markeringsfarve6 2 2 2 5" xfId="3699"/>
    <cellStyle name="20 % - Markeringsfarve6 2 2 2 5 2" xfId="3700"/>
    <cellStyle name="20 % - Markeringsfarve6 2 2 2 5 2 2" xfId="13996"/>
    <cellStyle name="20 % - Markeringsfarve6 2 2 2 5 3" xfId="3701"/>
    <cellStyle name="20 % - Markeringsfarve6 2 2 2 5 3 2" xfId="13997"/>
    <cellStyle name="20 % - Markeringsfarve6 2 2 2 5 4" xfId="3702"/>
    <cellStyle name="20 % - Markeringsfarve6 2 2 2 5 4 2" xfId="13998"/>
    <cellStyle name="20 % - Markeringsfarve6 2 2 2 5 5" xfId="3703"/>
    <cellStyle name="20 % - Markeringsfarve6 2 2 2 5 5 2" xfId="13999"/>
    <cellStyle name="20 % - Markeringsfarve6 2 2 2 5 6" xfId="3704"/>
    <cellStyle name="20 % - Markeringsfarve6 2 2 2 5 6 2" xfId="14000"/>
    <cellStyle name="20 % - Markeringsfarve6 2 2 2 5 7" xfId="13995"/>
    <cellStyle name="20 % - Markeringsfarve6 2 2 2 6" xfId="3705"/>
    <cellStyle name="20 % - Markeringsfarve6 2 2 2 6 2" xfId="3706"/>
    <cellStyle name="20 % - Markeringsfarve6 2 2 2 6 2 2" xfId="14002"/>
    <cellStyle name="20 % - Markeringsfarve6 2 2 2 6 3" xfId="3707"/>
    <cellStyle name="20 % - Markeringsfarve6 2 2 2 6 3 2" xfId="14003"/>
    <cellStyle name="20 % - Markeringsfarve6 2 2 2 6 4" xfId="3708"/>
    <cellStyle name="20 % - Markeringsfarve6 2 2 2 6 4 2" xfId="14004"/>
    <cellStyle name="20 % - Markeringsfarve6 2 2 2 6 5" xfId="3709"/>
    <cellStyle name="20 % - Markeringsfarve6 2 2 2 6 5 2" xfId="14005"/>
    <cellStyle name="20 % - Markeringsfarve6 2 2 2 6 6" xfId="3710"/>
    <cellStyle name="20 % - Markeringsfarve6 2 2 2 6 6 2" xfId="14006"/>
    <cellStyle name="20 % - Markeringsfarve6 2 2 2 6 7" xfId="14001"/>
    <cellStyle name="20 % - Markeringsfarve6 2 2 2 7" xfId="3711"/>
    <cellStyle name="20 % - Markeringsfarve6 2 2 2 7 2" xfId="3712"/>
    <cellStyle name="20 % - Markeringsfarve6 2 2 2 7 2 2" xfId="14008"/>
    <cellStyle name="20 % - Markeringsfarve6 2 2 2 7 3" xfId="3713"/>
    <cellStyle name="20 % - Markeringsfarve6 2 2 2 7 3 2" xfId="14009"/>
    <cellStyle name="20 % - Markeringsfarve6 2 2 2 7 4" xfId="3714"/>
    <cellStyle name="20 % - Markeringsfarve6 2 2 2 7 4 2" xfId="14010"/>
    <cellStyle name="20 % - Markeringsfarve6 2 2 2 7 5" xfId="3715"/>
    <cellStyle name="20 % - Markeringsfarve6 2 2 2 7 5 2" xfId="14011"/>
    <cellStyle name="20 % - Markeringsfarve6 2 2 2 7 6" xfId="3716"/>
    <cellStyle name="20 % - Markeringsfarve6 2 2 2 7 6 2" xfId="14012"/>
    <cellStyle name="20 % - Markeringsfarve6 2 2 2 7 7" xfId="14007"/>
    <cellStyle name="20 % - Markeringsfarve6 2 2 2 8" xfId="3717"/>
    <cellStyle name="20 % - Markeringsfarve6 2 2 2 8 2" xfId="14013"/>
    <cellStyle name="20 % - Markeringsfarve6 2 2 2 9" xfId="3718"/>
    <cellStyle name="20 % - Markeringsfarve6 2 2 2 9 2" xfId="14014"/>
    <cellStyle name="20 % - Markeringsfarve6 2 2 3" xfId="3719"/>
    <cellStyle name="20 % - Markeringsfarve6 2 2 3 10" xfId="3720"/>
    <cellStyle name="20 % - Markeringsfarve6 2 2 3 10 2" xfId="14016"/>
    <cellStyle name="20 % - Markeringsfarve6 2 2 3 11" xfId="3721"/>
    <cellStyle name="20 % - Markeringsfarve6 2 2 3 11 2" xfId="14017"/>
    <cellStyle name="20 % - Markeringsfarve6 2 2 3 12" xfId="14015"/>
    <cellStyle name="20 % - Markeringsfarve6 2 2 3 2" xfId="3722"/>
    <cellStyle name="20 % - Markeringsfarve6 2 2 3 2 10" xfId="3723"/>
    <cellStyle name="20 % - Markeringsfarve6 2 2 3 2 10 2" xfId="14019"/>
    <cellStyle name="20 % - Markeringsfarve6 2 2 3 2 11" xfId="14018"/>
    <cellStyle name="20 % - Markeringsfarve6 2 2 3 2 2" xfId="3724"/>
    <cellStyle name="20 % - Markeringsfarve6 2 2 3 2 2 10" xfId="14020"/>
    <cellStyle name="20 % - Markeringsfarve6 2 2 3 2 2 2" xfId="3725"/>
    <cellStyle name="20 % - Markeringsfarve6 2 2 3 2 2 2 2" xfId="3726"/>
    <cellStyle name="20 % - Markeringsfarve6 2 2 3 2 2 2 2 2" xfId="14022"/>
    <cellStyle name="20 % - Markeringsfarve6 2 2 3 2 2 2 3" xfId="3727"/>
    <cellStyle name="20 % - Markeringsfarve6 2 2 3 2 2 2 3 2" xfId="14023"/>
    <cellStyle name="20 % - Markeringsfarve6 2 2 3 2 2 2 4" xfId="3728"/>
    <cellStyle name="20 % - Markeringsfarve6 2 2 3 2 2 2 4 2" xfId="14024"/>
    <cellStyle name="20 % - Markeringsfarve6 2 2 3 2 2 2 5" xfId="3729"/>
    <cellStyle name="20 % - Markeringsfarve6 2 2 3 2 2 2 5 2" xfId="14025"/>
    <cellStyle name="20 % - Markeringsfarve6 2 2 3 2 2 2 6" xfId="3730"/>
    <cellStyle name="20 % - Markeringsfarve6 2 2 3 2 2 2 6 2" xfId="14026"/>
    <cellStyle name="20 % - Markeringsfarve6 2 2 3 2 2 2 7" xfId="14021"/>
    <cellStyle name="20 % - Markeringsfarve6 2 2 3 2 2 3" xfId="3731"/>
    <cellStyle name="20 % - Markeringsfarve6 2 2 3 2 2 3 2" xfId="3732"/>
    <cellStyle name="20 % - Markeringsfarve6 2 2 3 2 2 3 2 2" xfId="14028"/>
    <cellStyle name="20 % - Markeringsfarve6 2 2 3 2 2 3 3" xfId="3733"/>
    <cellStyle name="20 % - Markeringsfarve6 2 2 3 2 2 3 3 2" xfId="14029"/>
    <cellStyle name="20 % - Markeringsfarve6 2 2 3 2 2 3 4" xfId="3734"/>
    <cellStyle name="20 % - Markeringsfarve6 2 2 3 2 2 3 4 2" xfId="14030"/>
    <cellStyle name="20 % - Markeringsfarve6 2 2 3 2 2 3 5" xfId="3735"/>
    <cellStyle name="20 % - Markeringsfarve6 2 2 3 2 2 3 5 2" xfId="14031"/>
    <cellStyle name="20 % - Markeringsfarve6 2 2 3 2 2 3 6" xfId="3736"/>
    <cellStyle name="20 % - Markeringsfarve6 2 2 3 2 2 3 6 2" xfId="14032"/>
    <cellStyle name="20 % - Markeringsfarve6 2 2 3 2 2 3 7" xfId="14027"/>
    <cellStyle name="20 % - Markeringsfarve6 2 2 3 2 2 4" xfId="3737"/>
    <cellStyle name="20 % - Markeringsfarve6 2 2 3 2 2 4 2" xfId="3738"/>
    <cellStyle name="20 % - Markeringsfarve6 2 2 3 2 2 4 2 2" xfId="14034"/>
    <cellStyle name="20 % - Markeringsfarve6 2 2 3 2 2 4 3" xfId="3739"/>
    <cellStyle name="20 % - Markeringsfarve6 2 2 3 2 2 4 3 2" xfId="14035"/>
    <cellStyle name="20 % - Markeringsfarve6 2 2 3 2 2 4 4" xfId="3740"/>
    <cellStyle name="20 % - Markeringsfarve6 2 2 3 2 2 4 4 2" xfId="14036"/>
    <cellStyle name="20 % - Markeringsfarve6 2 2 3 2 2 4 5" xfId="3741"/>
    <cellStyle name="20 % - Markeringsfarve6 2 2 3 2 2 4 5 2" xfId="14037"/>
    <cellStyle name="20 % - Markeringsfarve6 2 2 3 2 2 4 6" xfId="3742"/>
    <cellStyle name="20 % - Markeringsfarve6 2 2 3 2 2 4 6 2" xfId="14038"/>
    <cellStyle name="20 % - Markeringsfarve6 2 2 3 2 2 4 7" xfId="14033"/>
    <cellStyle name="20 % - Markeringsfarve6 2 2 3 2 2 5" xfId="3743"/>
    <cellStyle name="20 % - Markeringsfarve6 2 2 3 2 2 5 2" xfId="14039"/>
    <cellStyle name="20 % - Markeringsfarve6 2 2 3 2 2 6" xfId="3744"/>
    <cellStyle name="20 % - Markeringsfarve6 2 2 3 2 2 6 2" xfId="14040"/>
    <cellStyle name="20 % - Markeringsfarve6 2 2 3 2 2 7" xfId="3745"/>
    <cellStyle name="20 % - Markeringsfarve6 2 2 3 2 2 7 2" xfId="14041"/>
    <cellStyle name="20 % - Markeringsfarve6 2 2 3 2 2 8" xfId="3746"/>
    <cellStyle name="20 % - Markeringsfarve6 2 2 3 2 2 8 2" xfId="14042"/>
    <cellStyle name="20 % - Markeringsfarve6 2 2 3 2 2 9" xfId="3747"/>
    <cellStyle name="20 % - Markeringsfarve6 2 2 3 2 2 9 2" xfId="14043"/>
    <cellStyle name="20 % - Markeringsfarve6 2 2 3 2 3" xfId="3748"/>
    <cellStyle name="20 % - Markeringsfarve6 2 2 3 2 3 2" xfId="3749"/>
    <cellStyle name="20 % - Markeringsfarve6 2 2 3 2 3 2 2" xfId="14045"/>
    <cellStyle name="20 % - Markeringsfarve6 2 2 3 2 3 3" xfId="3750"/>
    <cellStyle name="20 % - Markeringsfarve6 2 2 3 2 3 3 2" xfId="14046"/>
    <cellStyle name="20 % - Markeringsfarve6 2 2 3 2 3 4" xfId="3751"/>
    <cellStyle name="20 % - Markeringsfarve6 2 2 3 2 3 4 2" xfId="14047"/>
    <cellStyle name="20 % - Markeringsfarve6 2 2 3 2 3 5" xfId="3752"/>
    <cellStyle name="20 % - Markeringsfarve6 2 2 3 2 3 5 2" xfId="14048"/>
    <cellStyle name="20 % - Markeringsfarve6 2 2 3 2 3 6" xfId="3753"/>
    <cellStyle name="20 % - Markeringsfarve6 2 2 3 2 3 6 2" xfId="14049"/>
    <cellStyle name="20 % - Markeringsfarve6 2 2 3 2 3 7" xfId="14044"/>
    <cellStyle name="20 % - Markeringsfarve6 2 2 3 2 4" xfId="3754"/>
    <cellStyle name="20 % - Markeringsfarve6 2 2 3 2 4 2" xfId="3755"/>
    <cellStyle name="20 % - Markeringsfarve6 2 2 3 2 4 2 2" xfId="14051"/>
    <cellStyle name="20 % - Markeringsfarve6 2 2 3 2 4 3" xfId="3756"/>
    <cellStyle name="20 % - Markeringsfarve6 2 2 3 2 4 3 2" xfId="14052"/>
    <cellStyle name="20 % - Markeringsfarve6 2 2 3 2 4 4" xfId="3757"/>
    <cellStyle name="20 % - Markeringsfarve6 2 2 3 2 4 4 2" xfId="14053"/>
    <cellStyle name="20 % - Markeringsfarve6 2 2 3 2 4 5" xfId="3758"/>
    <cellStyle name="20 % - Markeringsfarve6 2 2 3 2 4 5 2" xfId="14054"/>
    <cellStyle name="20 % - Markeringsfarve6 2 2 3 2 4 6" xfId="3759"/>
    <cellStyle name="20 % - Markeringsfarve6 2 2 3 2 4 6 2" xfId="14055"/>
    <cellStyle name="20 % - Markeringsfarve6 2 2 3 2 4 7" xfId="14050"/>
    <cellStyle name="20 % - Markeringsfarve6 2 2 3 2 5" xfId="3760"/>
    <cellStyle name="20 % - Markeringsfarve6 2 2 3 2 5 2" xfId="3761"/>
    <cellStyle name="20 % - Markeringsfarve6 2 2 3 2 5 2 2" xfId="14057"/>
    <cellStyle name="20 % - Markeringsfarve6 2 2 3 2 5 3" xfId="3762"/>
    <cellStyle name="20 % - Markeringsfarve6 2 2 3 2 5 3 2" xfId="14058"/>
    <cellStyle name="20 % - Markeringsfarve6 2 2 3 2 5 4" xfId="3763"/>
    <cellStyle name="20 % - Markeringsfarve6 2 2 3 2 5 4 2" xfId="14059"/>
    <cellStyle name="20 % - Markeringsfarve6 2 2 3 2 5 5" xfId="3764"/>
    <cellStyle name="20 % - Markeringsfarve6 2 2 3 2 5 5 2" xfId="14060"/>
    <cellStyle name="20 % - Markeringsfarve6 2 2 3 2 5 6" xfId="3765"/>
    <cellStyle name="20 % - Markeringsfarve6 2 2 3 2 5 6 2" xfId="14061"/>
    <cellStyle name="20 % - Markeringsfarve6 2 2 3 2 5 7" xfId="14056"/>
    <cellStyle name="20 % - Markeringsfarve6 2 2 3 2 6" xfId="3766"/>
    <cellStyle name="20 % - Markeringsfarve6 2 2 3 2 6 2" xfId="14062"/>
    <cellStyle name="20 % - Markeringsfarve6 2 2 3 2 7" xfId="3767"/>
    <cellStyle name="20 % - Markeringsfarve6 2 2 3 2 7 2" xfId="14063"/>
    <cellStyle name="20 % - Markeringsfarve6 2 2 3 2 8" xfId="3768"/>
    <cellStyle name="20 % - Markeringsfarve6 2 2 3 2 8 2" xfId="14064"/>
    <cellStyle name="20 % - Markeringsfarve6 2 2 3 2 9" xfId="3769"/>
    <cellStyle name="20 % - Markeringsfarve6 2 2 3 2 9 2" xfId="14065"/>
    <cellStyle name="20 % - Markeringsfarve6 2 2 3 3" xfId="3770"/>
    <cellStyle name="20 % - Markeringsfarve6 2 2 3 3 10" xfId="14066"/>
    <cellStyle name="20 % - Markeringsfarve6 2 2 3 3 2" xfId="3771"/>
    <cellStyle name="20 % - Markeringsfarve6 2 2 3 3 2 2" xfId="3772"/>
    <cellStyle name="20 % - Markeringsfarve6 2 2 3 3 2 2 2" xfId="14068"/>
    <cellStyle name="20 % - Markeringsfarve6 2 2 3 3 2 3" xfId="3773"/>
    <cellStyle name="20 % - Markeringsfarve6 2 2 3 3 2 3 2" xfId="14069"/>
    <cellStyle name="20 % - Markeringsfarve6 2 2 3 3 2 4" xfId="3774"/>
    <cellStyle name="20 % - Markeringsfarve6 2 2 3 3 2 4 2" xfId="14070"/>
    <cellStyle name="20 % - Markeringsfarve6 2 2 3 3 2 5" xfId="3775"/>
    <cellStyle name="20 % - Markeringsfarve6 2 2 3 3 2 5 2" xfId="14071"/>
    <cellStyle name="20 % - Markeringsfarve6 2 2 3 3 2 6" xfId="3776"/>
    <cellStyle name="20 % - Markeringsfarve6 2 2 3 3 2 6 2" xfId="14072"/>
    <cellStyle name="20 % - Markeringsfarve6 2 2 3 3 2 7" xfId="14067"/>
    <cellStyle name="20 % - Markeringsfarve6 2 2 3 3 3" xfId="3777"/>
    <cellStyle name="20 % - Markeringsfarve6 2 2 3 3 3 2" xfId="3778"/>
    <cellStyle name="20 % - Markeringsfarve6 2 2 3 3 3 2 2" xfId="14074"/>
    <cellStyle name="20 % - Markeringsfarve6 2 2 3 3 3 3" xfId="3779"/>
    <cellStyle name="20 % - Markeringsfarve6 2 2 3 3 3 3 2" xfId="14075"/>
    <cellStyle name="20 % - Markeringsfarve6 2 2 3 3 3 4" xfId="3780"/>
    <cellStyle name="20 % - Markeringsfarve6 2 2 3 3 3 4 2" xfId="14076"/>
    <cellStyle name="20 % - Markeringsfarve6 2 2 3 3 3 5" xfId="3781"/>
    <cellStyle name="20 % - Markeringsfarve6 2 2 3 3 3 5 2" xfId="14077"/>
    <cellStyle name="20 % - Markeringsfarve6 2 2 3 3 3 6" xfId="3782"/>
    <cellStyle name="20 % - Markeringsfarve6 2 2 3 3 3 6 2" xfId="14078"/>
    <cellStyle name="20 % - Markeringsfarve6 2 2 3 3 3 7" xfId="14073"/>
    <cellStyle name="20 % - Markeringsfarve6 2 2 3 3 4" xfId="3783"/>
    <cellStyle name="20 % - Markeringsfarve6 2 2 3 3 4 2" xfId="3784"/>
    <cellStyle name="20 % - Markeringsfarve6 2 2 3 3 4 2 2" xfId="14080"/>
    <cellStyle name="20 % - Markeringsfarve6 2 2 3 3 4 3" xfId="3785"/>
    <cellStyle name="20 % - Markeringsfarve6 2 2 3 3 4 3 2" xfId="14081"/>
    <cellStyle name="20 % - Markeringsfarve6 2 2 3 3 4 4" xfId="3786"/>
    <cellStyle name="20 % - Markeringsfarve6 2 2 3 3 4 4 2" xfId="14082"/>
    <cellStyle name="20 % - Markeringsfarve6 2 2 3 3 4 5" xfId="3787"/>
    <cellStyle name="20 % - Markeringsfarve6 2 2 3 3 4 5 2" xfId="14083"/>
    <cellStyle name="20 % - Markeringsfarve6 2 2 3 3 4 6" xfId="3788"/>
    <cellStyle name="20 % - Markeringsfarve6 2 2 3 3 4 6 2" xfId="14084"/>
    <cellStyle name="20 % - Markeringsfarve6 2 2 3 3 4 7" xfId="14079"/>
    <cellStyle name="20 % - Markeringsfarve6 2 2 3 3 5" xfId="3789"/>
    <cellStyle name="20 % - Markeringsfarve6 2 2 3 3 5 2" xfId="14085"/>
    <cellStyle name="20 % - Markeringsfarve6 2 2 3 3 6" xfId="3790"/>
    <cellStyle name="20 % - Markeringsfarve6 2 2 3 3 6 2" xfId="14086"/>
    <cellStyle name="20 % - Markeringsfarve6 2 2 3 3 7" xfId="3791"/>
    <cellStyle name="20 % - Markeringsfarve6 2 2 3 3 7 2" xfId="14087"/>
    <cellStyle name="20 % - Markeringsfarve6 2 2 3 3 8" xfId="3792"/>
    <cellStyle name="20 % - Markeringsfarve6 2 2 3 3 8 2" xfId="14088"/>
    <cellStyle name="20 % - Markeringsfarve6 2 2 3 3 9" xfId="3793"/>
    <cellStyle name="20 % - Markeringsfarve6 2 2 3 3 9 2" xfId="14089"/>
    <cellStyle name="20 % - Markeringsfarve6 2 2 3 4" xfId="3794"/>
    <cellStyle name="20 % - Markeringsfarve6 2 2 3 4 2" xfId="3795"/>
    <cellStyle name="20 % - Markeringsfarve6 2 2 3 4 2 2" xfId="14091"/>
    <cellStyle name="20 % - Markeringsfarve6 2 2 3 4 3" xfId="3796"/>
    <cellStyle name="20 % - Markeringsfarve6 2 2 3 4 3 2" xfId="14092"/>
    <cellStyle name="20 % - Markeringsfarve6 2 2 3 4 4" xfId="3797"/>
    <cellStyle name="20 % - Markeringsfarve6 2 2 3 4 4 2" xfId="14093"/>
    <cellStyle name="20 % - Markeringsfarve6 2 2 3 4 5" xfId="3798"/>
    <cellStyle name="20 % - Markeringsfarve6 2 2 3 4 5 2" xfId="14094"/>
    <cellStyle name="20 % - Markeringsfarve6 2 2 3 4 6" xfId="3799"/>
    <cellStyle name="20 % - Markeringsfarve6 2 2 3 4 6 2" xfId="14095"/>
    <cellStyle name="20 % - Markeringsfarve6 2 2 3 4 7" xfId="14090"/>
    <cellStyle name="20 % - Markeringsfarve6 2 2 3 5" xfId="3800"/>
    <cellStyle name="20 % - Markeringsfarve6 2 2 3 5 2" xfId="3801"/>
    <cellStyle name="20 % - Markeringsfarve6 2 2 3 5 2 2" xfId="14097"/>
    <cellStyle name="20 % - Markeringsfarve6 2 2 3 5 3" xfId="3802"/>
    <cellStyle name="20 % - Markeringsfarve6 2 2 3 5 3 2" xfId="14098"/>
    <cellStyle name="20 % - Markeringsfarve6 2 2 3 5 4" xfId="3803"/>
    <cellStyle name="20 % - Markeringsfarve6 2 2 3 5 4 2" xfId="14099"/>
    <cellStyle name="20 % - Markeringsfarve6 2 2 3 5 5" xfId="3804"/>
    <cellStyle name="20 % - Markeringsfarve6 2 2 3 5 5 2" xfId="14100"/>
    <cellStyle name="20 % - Markeringsfarve6 2 2 3 5 6" xfId="3805"/>
    <cellStyle name="20 % - Markeringsfarve6 2 2 3 5 6 2" xfId="14101"/>
    <cellStyle name="20 % - Markeringsfarve6 2 2 3 5 7" xfId="14096"/>
    <cellStyle name="20 % - Markeringsfarve6 2 2 3 6" xfId="3806"/>
    <cellStyle name="20 % - Markeringsfarve6 2 2 3 6 2" xfId="3807"/>
    <cellStyle name="20 % - Markeringsfarve6 2 2 3 6 2 2" xfId="14103"/>
    <cellStyle name="20 % - Markeringsfarve6 2 2 3 6 3" xfId="3808"/>
    <cellStyle name="20 % - Markeringsfarve6 2 2 3 6 3 2" xfId="14104"/>
    <cellStyle name="20 % - Markeringsfarve6 2 2 3 6 4" xfId="3809"/>
    <cellStyle name="20 % - Markeringsfarve6 2 2 3 6 4 2" xfId="14105"/>
    <cellStyle name="20 % - Markeringsfarve6 2 2 3 6 5" xfId="3810"/>
    <cellStyle name="20 % - Markeringsfarve6 2 2 3 6 5 2" xfId="14106"/>
    <cellStyle name="20 % - Markeringsfarve6 2 2 3 6 6" xfId="3811"/>
    <cellStyle name="20 % - Markeringsfarve6 2 2 3 6 6 2" xfId="14107"/>
    <cellStyle name="20 % - Markeringsfarve6 2 2 3 6 7" xfId="14102"/>
    <cellStyle name="20 % - Markeringsfarve6 2 2 3 7" xfId="3812"/>
    <cellStyle name="20 % - Markeringsfarve6 2 2 3 7 2" xfId="14108"/>
    <cellStyle name="20 % - Markeringsfarve6 2 2 3 8" xfId="3813"/>
    <cellStyle name="20 % - Markeringsfarve6 2 2 3 8 2" xfId="14109"/>
    <cellStyle name="20 % - Markeringsfarve6 2 2 3 9" xfId="3814"/>
    <cellStyle name="20 % - Markeringsfarve6 2 2 3 9 2" xfId="14110"/>
    <cellStyle name="20 % - Markeringsfarve6 2 2 4" xfId="3815"/>
    <cellStyle name="20 % - Markeringsfarve6 2 2 4 10" xfId="3816"/>
    <cellStyle name="20 % - Markeringsfarve6 2 2 4 10 2" xfId="14112"/>
    <cellStyle name="20 % - Markeringsfarve6 2 2 4 11" xfId="14111"/>
    <cellStyle name="20 % - Markeringsfarve6 2 2 4 2" xfId="3817"/>
    <cellStyle name="20 % - Markeringsfarve6 2 2 4 2 10" xfId="14113"/>
    <cellStyle name="20 % - Markeringsfarve6 2 2 4 2 2" xfId="3818"/>
    <cellStyle name="20 % - Markeringsfarve6 2 2 4 2 2 2" xfId="3819"/>
    <cellStyle name="20 % - Markeringsfarve6 2 2 4 2 2 2 2" xfId="14115"/>
    <cellStyle name="20 % - Markeringsfarve6 2 2 4 2 2 3" xfId="3820"/>
    <cellStyle name="20 % - Markeringsfarve6 2 2 4 2 2 3 2" xfId="14116"/>
    <cellStyle name="20 % - Markeringsfarve6 2 2 4 2 2 4" xfId="3821"/>
    <cellStyle name="20 % - Markeringsfarve6 2 2 4 2 2 4 2" xfId="14117"/>
    <cellStyle name="20 % - Markeringsfarve6 2 2 4 2 2 5" xfId="3822"/>
    <cellStyle name="20 % - Markeringsfarve6 2 2 4 2 2 5 2" xfId="14118"/>
    <cellStyle name="20 % - Markeringsfarve6 2 2 4 2 2 6" xfId="3823"/>
    <cellStyle name="20 % - Markeringsfarve6 2 2 4 2 2 6 2" xfId="14119"/>
    <cellStyle name="20 % - Markeringsfarve6 2 2 4 2 2 7" xfId="14114"/>
    <cellStyle name="20 % - Markeringsfarve6 2 2 4 2 3" xfId="3824"/>
    <cellStyle name="20 % - Markeringsfarve6 2 2 4 2 3 2" xfId="3825"/>
    <cellStyle name="20 % - Markeringsfarve6 2 2 4 2 3 2 2" xfId="14121"/>
    <cellStyle name="20 % - Markeringsfarve6 2 2 4 2 3 3" xfId="3826"/>
    <cellStyle name="20 % - Markeringsfarve6 2 2 4 2 3 3 2" xfId="14122"/>
    <cellStyle name="20 % - Markeringsfarve6 2 2 4 2 3 4" xfId="3827"/>
    <cellStyle name="20 % - Markeringsfarve6 2 2 4 2 3 4 2" xfId="14123"/>
    <cellStyle name="20 % - Markeringsfarve6 2 2 4 2 3 5" xfId="3828"/>
    <cellStyle name="20 % - Markeringsfarve6 2 2 4 2 3 5 2" xfId="14124"/>
    <cellStyle name="20 % - Markeringsfarve6 2 2 4 2 3 6" xfId="3829"/>
    <cellStyle name="20 % - Markeringsfarve6 2 2 4 2 3 6 2" xfId="14125"/>
    <cellStyle name="20 % - Markeringsfarve6 2 2 4 2 3 7" xfId="14120"/>
    <cellStyle name="20 % - Markeringsfarve6 2 2 4 2 4" xfId="3830"/>
    <cellStyle name="20 % - Markeringsfarve6 2 2 4 2 4 2" xfId="3831"/>
    <cellStyle name="20 % - Markeringsfarve6 2 2 4 2 4 2 2" xfId="14127"/>
    <cellStyle name="20 % - Markeringsfarve6 2 2 4 2 4 3" xfId="3832"/>
    <cellStyle name="20 % - Markeringsfarve6 2 2 4 2 4 3 2" xfId="14128"/>
    <cellStyle name="20 % - Markeringsfarve6 2 2 4 2 4 4" xfId="3833"/>
    <cellStyle name="20 % - Markeringsfarve6 2 2 4 2 4 4 2" xfId="14129"/>
    <cellStyle name="20 % - Markeringsfarve6 2 2 4 2 4 5" xfId="3834"/>
    <cellStyle name="20 % - Markeringsfarve6 2 2 4 2 4 5 2" xfId="14130"/>
    <cellStyle name="20 % - Markeringsfarve6 2 2 4 2 4 6" xfId="3835"/>
    <cellStyle name="20 % - Markeringsfarve6 2 2 4 2 4 6 2" xfId="14131"/>
    <cellStyle name="20 % - Markeringsfarve6 2 2 4 2 4 7" xfId="14126"/>
    <cellStyle name="20 % - Markeringsfarve6 2 2 4 2 5" xfId="3836"/>
    <cellStyle name="20 % - Markeringsfarve6 2 2 4 2 5 2" xfId="14132"/>
    <cellStyle name="20 % - Markeringsfarve6 2 2 4 2 6" xfId="3837"/>
    <cellStyle name="20 % - Markeringsfarve6 2 2 4 2 6 2" xfId="14133"/>
    <cellStyle name="20 % - Markeringsfarve6 2 2 4 2 7" xfId="3838"/>
    <cellStyle name="20 % - Markeringsfarve6 2 2 4 2 7 2" xfId="14134"/>
    <cellStyle name="20 % - Markeringsfarve6 2 2 4 2 8" xfId="3839"/>
    <cellStyle name="20 % - Markeringsfarve6 2 2 4 2 8 2" xfId="14135"/>
    <cellStyle name="20 % - Markeringsfarve6 2 2 4 2 9" xfId="3840"/>
    <cellStyle name="20 % - Markeringsfarve6 2 2 4 2 9 2" xfId="14136"/>
    <cellStyle name="20 % - Markeringsfarve6 2 2 4 3" xfId="3841"/>
    <cellStyle name="20 % - Markeringsfarve6 2 2 4 3 2" xfId="3842"/>
    <cellStyle name="20 % - Markeringsfarve6 2 2 4 3 2 2" xfId="14138"/>
    <cellStyle name="20 % - Markeringsfarve6 2 2 4 3 3" xfId="3843"/>
    <cellStyle name="20 % - Markeringsfarve6 2 2 4 3 3 2" xfId="14139"/>
    <cellStyle name="20 % - Markeringsfarve6 2 2 4 3 4" xfId="3844"/>
    <cellStyle name="20 % - Markeringsfarve6 2 2 4 3 4 2" xfId="14140"/>
    <cellStyle name="20 % - Markeringsfarve6 2 2 4 3 5" xfId="3845"/>
    <cellStyle name="20 % - Markeringsfarve6 2 2 4 3 5 2" xfId="14141"/>
    <cellStyle name="20 % - Markeringsfarve6 2 2 4 3 6" xfId="3846"/>
    <cellStyle name="20 % - Markeringsfarve6 2 2 4 3 6 2" xfId="14142"/>
    <cellStyle name="20 % - Markeringsfarve6 2 2 4 3 7" xfId="14137"/>
    <cellStyle name="20 % - Markeringsfarve6 2 2 4 4" xfId="3847"/>
    <cellStyle name="20 % - Markeringsfarve6 2 2 4 4 2" xfId="3848"/>
    <cellStyle name="20 % - Markeringsfarve6 2 2 4 4 2 2" xfId="14144"/>
    <cellStyle name="20 % - Markeringsfarve6 2 2 4 4 3" xfId="3849"/>
    <cellStyle name="20 % - Markeringsfarve6 2 2 4 4 3 2" xfId="14145"/>
    <cellStyle name="20 % - Markeringsfarve6 2 2 4 4 4" xfId="3850"/>
    <cellStyle name="20 % - Markeringsfarve6 2 2 4 4 4 2" xfId="14146"/>
    <cellStyle name="20 % - Markeringsfarve6 2 2 4 4 5" xfId="3851"/>
    <cellStyle name="20 % - Markeringsfarve6 2 2 4 4 5 2" xfId="14147"/>
    <cellStyle name="20 % - Markeringsfarve6 2 2 4 4 6" xfId="3852"/>
    <cellStyle name="20 % - Markeringsfarve6 2 2 4 4 6 2" xfId="14148"/>
    <cellStyle name="20 % - Markeringsfarve6 2 2 4 4 7" xfId="14143"/>
    <cellStyle name="20 % - Markeringsfarve6 2 2 4 5" xfId="3853"/>
    <cellStyle name="20 % - Markeringsfarve6 2 2 4 5 2" xfId="3854"/>
    <cellStyle name="20 % - Markeringsfarve6 2 2 4 5 2 2" xfId="14150"/>
    <cellStyle name="20 % - Markeringsfarve6 2 2 4 5 3" xfId="3855"/>
    <cellStyle name="20 % - Markeringsfarve6 2 2 4 5 3 2" xfId="14151"/>
    <cellStyle name="20 % - Markeringsfarve6 2 2 4 5 4" xfId="3856"/>
    <cellStyle name="20 % - Markeringsfarve6 2 2 4 5 4 2" xfId="14152"/>
    <cellStyle name="20 % - Markeringsfarve6 2 2 4 5 5" xfId="3857"/>
    <cellStyle name="20 % - Markeringsfarve6 2 2 4 5 5 2" xfId="14153"/>
    <cellStyle name="20 % - Markeringsfarve6 2 2 4 5 6" xfId="3858"/>
    <cellStyle name="20 % - Markeringsfarve6 2 2 4 5 6 2" xfId="14154"/>
    <cellStyle name="20 % - Markeringsfarve6 2 2 4 5 7" xfId="14149"/>
    <cellStyle name="20 % - Markeringsfarve6 2 2 4 6" xfId="3859"/>
    <cellStyle name="20 % - Markeringsfarve6 2 2 4 6 2" xfId="14155"/>
    <cellStyle name="20 % - Markeringsfarve6 2 2 4 7" xfId="3860"/>
    <cellStyle name="20 % - Markeringsfarve6 2 2 4 7 2" xfId="14156"/>
    <cellStyle name="20 % - Markeringsfarve6 2 2 4 8" xfId="3861"/>
    <cellStyle name="20 % - Markeringsfarve6 2 2 4 8 2" xfId="14157"/>
    <cellStyle name="20 % - Markeringsfarve6 2 2 4 9" xfId="3862"/>
    <cellStyle name="20 % - Markeringsfarve6 2 2 4 9 2" xfId="14158"/>
    <cellStyle name="20 % - Markeringsfarve6 2 2 5" xfId="3863"/>
    <cellStyle name="20 % - Markeringsfarve6 2 2 5 10" xfId="14159"/>
    <cellStyle name="20 % - Markeringsfarve6 2 2 5 2" xfId="3864"/>
    <cellStyle name="20 % - Markeringsfarve6 2 2 5 2 2" xfId="3865"/>
    <cellStyle name="20 % - Markeringsfarve6 2 2 5 2 2 2" xfId="14161"/>
    <cellStyle name="20 % - Markeringsfarve6 2 2 5 2 3" xfId="3866"/>
    <cellStyle name="20 % - Markeringsfarve6 2 2 5 2 3 2" xfId="14162"/>
    <cellStyle name="20 % - Markeringsfarve6 2 2 5 2 4" xfId="3867"/>
    <cellStyle name="20 % - Markeringsfarve6 2 2 5 2 4 2" xfId="14163"/>
    <cellStyle name="20 % - Markeringsfarve6 2 2 5 2 5" xfId="3868"/>
    <cellStyle name="20 % - Markeringsfarve6 2 2 5 2 5 2" xfId="14164"/>
    <cellStyle name="20 % - Markeringsfarve6 2 2 5 2 6" xfId="3869"/>
    <cellStyle name="20 % - Markeringsfarve6 2 2 5 2 6 2" xfId="14165"/>
    <cellStyle name="20 % - Markeringsfarve6 2 2 5 2 7" xfId="14160"/>
    <cellStyle name="20 % - Markeringsfarve6 2 2 5 3" xfId="3870"/>
    <cellStyle name="20 % - Markeringsfarve6 2 2 5 3 2" xfId="3871"/>
    <cellStyle name="20 % - Markeringsfarve6 2 2 5 3 2 2" xfId="14167"/>
    <cellStyle name="20 % - Markeringsfarve6 2 2 5 3 3" xfId="3872"/>
    <cellStyle name="20 % - Markeringsfarve6 2 2 5 3 3 2" xfId="14168"/>
    <cellStyle name="20 % - Markeringsfarve6 2 2 5 3 4" xfId="3873"/>
    <cellStyle name="20 % - Markeringsfarve6 2 2 5 3 4 2" xfId="14169"/>
    <cellStyle name="20 % - Markeringsfarve6 2 2 5 3 5" xfId="3874"/>
    <cellStyle name="20 % - Markeringsfarve6 2 2 5 3 5 2" xfId="14170"/>
    <cellStyle name="20 % - Markeringsfarve6 2 2 5 3 6" xfId="3875"/>
    <cellStyle name="20 % - Markeringsfarve6 2 2 5 3 6 2" xfId="14171"/>
    <cellStyle name="20 % - Markeringsfarve6 2 2 5 3 7" xfId="14166"/>
    <cellStyle name="20 % - Markeringsfarve6 2 2 5 4" xfId="3876"/>
    <cellStyle name="20 % - Markeringsfarve6 2 2 5 4 2" xfId="3877"/>
    <cellStyle name="20 % - Markeringsfarve6 2 2 5 4 2 2" xfId="14173"/>
    <cellStyle name="20 % - Markeringsfarve6 2 2 5 4 3" xfId="3878"/>
    <cellStyle name="20 % - Markeringsfarve6 2 2 5 4 3 2" xfId="14174"/>
    <cellStyle name="20 % - Markeringsfarve6 2 2 5 4 4" xfId="3879"/>
    <cellStyle name="20 % - Markeringsfarve6 2 2 5 4 4 2" xfId="14175"/>
    <cellStyle name="20 % - Markeringsfarve6 2 2 5 4 5" xfId="3880"/>
    <cellStyle name="20 % - Markeringsfarve6 2 2 5 4 5 2" xfId="14176"/>
    <cellStyle name="20 % - Markeringsfarve6 2 2 5 4 6" xfId="3881"/>
    <cellStyle name="20 % - Markeringsfarve6 2 2 5 4 6 2" xfId="14177"/>
    <cellStyle name="20 % - Markeringsfarve6 2 2 5 4 7" xfId="14172"/>
    <cellStyle name="20 % - Markeringsfarve6 2 2 5 5" xfId="3882"/>
    <cellStyle name="20 % - Markeringsfarve6 2 2 5 5 2" xfId="14178"/>
    <cellStyle name="20 % - Markeringsfarve6 2 2 5 6" xfId="3883"/>
    <cellStyle name="20 % - Markeringsfarve6 2 2 5 6 2" xfId="14179"/>
    <cellStyle name="20 % - Markeringsfarve6 2 2 5 7" xfId="3884"/>
    <cellStyle name="20 % - Markeringsfarve6 2 2 5 7 2" xfId="14180"/>
    <cellStyle name="20 % - Markeringsfarve6 2 2 5 8" xfId="3885"/>
    <cellStyle name="20 % - Markeringsfarve6 2 2 5 8 2" xfId="14181"/>
    <cellStyle name="20 % - Markeringsfarve6 2 2 5 9" xfId="3886"/>
    <cellStyle name="20 % - Markeringsfarve6 2 2 5 9 2" xfId="14182"/>
    <cellStyle name="20 % - Markeringsfarve6 2 2 6" xfId="3887"/>
    <cellStyle name="20 % - Markeringsfarve6 2 2 6 2" xfId="3888"/>
    <cellStyle name="20 % - Markeringsfarve6 2 2 6 2 2" xfId="14184"/>
    <cellStyle name="20 % - Markeringsfarve6 2 2 6 3" xfId="3889"/>
    <cellStyle name="20 % - Markeringsfarve6 2 2 6 3 2" xfId="14185"/>
    <cellStyle name="20 % - Markeringsfarve6 2 2 6 4" xfId="3890"/>
    <cellStyle name="20 % - Markeringsfarve6 2 2 6 4 2" xfId="14186"/>
    <cellStyle name="20 % - Markeringsfarve6 2 2 6 5" xfId="3891"/>
    <cellStyle name="20 % - Markeringsfarve6 2 2 6 5 2" xfId="14187"/>
    <cellStyle name="20 % - Markeringsfarve6 2 2 6 6" xfId="3892"/>
    <cellStyle name="20 % - Markeringsfarve6 2 2 6 6 2" xfId="14188"/>
    <cellStyle name="20 % - Markeringsfarve6 2 2 6 7" xfId="14183"/>
    <cellStyle name="20 % - Markeringsfarve6 2 2 7" xfId="3893"/>
    <cellStyle name="20 % - Markeringsfarve6 2 2 7 2" xfId="3894"/>
    <cellStyle name="20 % - Markeringsfarve6 2 2 7 2 2" xfId="14190"/>
    <cellStyle name="20 % - Markeringsfarve6 2 2 7 3" xfId="3895"/>
    <cellStyle name="20 % - Markeringsfarve6 2 2 7 3 2" xfId="14191"/>
    <cellStyle name="20 % - Markeringsfarve6 2 2 7 4" xfId="3896"/>
    <cellStyle name="20 % - Markeringsfarve6 2 2 7 4 2" xfId="14192"/>
    <cellStyle name="20 % - Markeringsfarve6 2 2 7 5" xfId="3897"/>
    <cellStyle name="20 % - Markeringsfarve6 2 2 7 5 2" xfId="14193"/>
    <cellStyle name="20 % - Markeringsfarve6 2 2 7 6" xfId="3898"/>
    <cellStyle name="20 % - Markeringsfarve6 2 2 7 6 2" xfId="14194"/>
    <cellStyle name="20 % - Markeringsfarve6 2 2 7 7" xfId="14189"/>
    <cellStyle name="20 % - Markeringsfarve6 2 2 8" xfId="3899"/>
    <cellStyle name="20 % - Markeringsfarve6 2 2 8 2" xfId="3900"/>
    <cellStyle name="20 % - Markeringsfarve6 2 2 8 2 2" xfId="14196"/>
    <cellStyle name="20 % - Markeringsfarve6 2 2 8 3" xfId="3901"/>
    <cellStyle name="20 % - Markeringsfarve6 2 2 8 3 2" xfId="14197"/>
    <cellStyle name="20 % - Markeringsfarve6 2 2 8 4" xfId="3902"/>
    <cellStyle name="20 % - Markeringsfarve6 2 2 8 4 2" xfId="14198"/>
    <cellStyle name="20 % - Markeringsfarve6 2 2 8 5" xfId="3903"/>
    <cellStyle name="20 % - Markeringsfarve6 2 2 8 5 2" xfId="14199"/>
    <cellStyle name="20 % - Markeringsfarve6 2 2 8 6" xfId="3904"/>
    <cellStyle name="20 % - Markeringsfarve6 2 2 8 6 2" xfId="14200"/>
    <cellStyle name="20 % - Markeringsfarve6 2 2 8 7" xfId="14195"/>
    <cellStyle name="20 % - Markeringsfarve6 2 2 9" xfId="3905"/>
    <cellStyle name="20 % - Markeringsfarve6 2 2 9 2" xfId="14201"/>
    <cellStyle name="20 % - Markeringsfarve6 2 2_Budget" xfId="3906"/>
    <cellStyle name="20 % - Markeringsfarve6 2 3" xfId="3907"/>
    <cellStyle name="20 % - Markeringsfarve6 2 3 10" xfId="3908"/>
    <cellStyle name="20 % - Markeringsfarve6 2 3 10 2" xfId="14203"/>
    <cellStyle name="20 % - Markeringsfarve6 2 3 11" xfId="3909"/>
    <cellStyle name="20 % - Markeringsfarve6 2 3 11 2" xfId="14204"/>
    <cellStyle name="20 % - Markeringsfarve6 2 3 12" xfId="3910"/>
    <cellStyle name="20 % - Markeringsfarve6 2 3 12 2" xfId="14205"/>
    <cellStyle name="20 % - Markeringsfarve6 2 3 13" xfId="3911"/>
    <cellStyle name="20 % - Markeringsfarve6 2 3 14" xfId="14202"/>
    <cellStyle name="20 % - Markeringsfarve6 2 3 2" xfId="3912"/>
    <cellStyle name="20 % - Markeringsfarve6 2 3 2 10" xfId="3913"/>
    <cellStyle name="20 % - Markeringsfarve6 2 3 2 10 2" xfId="14207"/>
    <cellStyle name="20 % - Markeringsfarve6 2 3 2 11" xfId="3914"/>
    <cellStyle name="20 % - Markeringsfarve6 2 3 2 11 2" xfId="14208"/>
    <cellStyle name="20 % - Markeringsfarve6 2 3 2 12" xfId="14206"/>
    <cellStyle name="20 % - Markeringsfarve6 2 3 2 2" xfId="3915"/>
    <cellStyle name="20 % - Markeringsfarve6 2 3 2 2 10" xfId="3916"/>
    <cellStyle name="20 % - Markeringsfarve6 2 3 2 2 10 2" xfId="14210"/>
    <cellStyle name="20 % - Markeringsfarve6 2 3 2 2 11" xfId="14209"/>
    <cellStyle name="20 % - Markeringsfarve6 2 3 2 2 2" xfId="3917"/>
    <cellStyle name="20 % - Markeringsfarve6 2 3 2 2 2 2" xfId="3918"/>
    <cellStyle name="20 % - Markeringsfarve6 2 3 2 2 2 2 2" xfId="14212"/>
    <cellStyle name="20 % - Markeringsfarve6 2 3 2 2 2 3" xfId="3919"/>
    <cellStyle name="20 % - Markeringsfarve6 2 3 2 2 2 3 2" xfId="14213"/>
    <cellStyle name="20 % - Markeringsfarve6 2 3 2 2 2 4" xfId="3920"/>
    <cellStyle name="20 % - Markeringsfarve6 2 3 2 2 2 4 2" xfId="14214"/>
    <cellStyle name="20 % - Markeringsfarve6 2 3 2 2 2 5" xfId="3921"/>
    <cellStyle name="20 % - Markeringsfarve6 2 3 2 2 2 5 2" xfId="14215"/>
    <cellStyle name="20 % - Markeringsfarve6 2 3 2 2 2 6" xfId="3922"/>
    <cellStyle name="20 % - Markeringsfarve6 2 3 2 2 2 6 2" xfId="14216"/>
    <cellStyle name="20 % - Markeringsfarve6 2 3 2 2 2 7" xfId="14211"/>
    <cellStyle name="20 % - Markeringsfarve6 2 3 2 2 3" xfId="3923"/>
    <cellStyle name="20 % - Markeringsfarve6 2 3 2 2 3 2" xfId="3924"/>
    <cellStyle name="20 % - Markeringsfarve6 2 3 2 2 3 2 2" xfId="14218"/>
    <cellStyle name="20 % - Markeringsfarve6 2 3 2 2 3 3" xfId="3925"/>
    <cellStyle name="20 % - Markeringsfarve6 2 3 2 2 3 3 2" xfId="14219"/>
    <cellStyle name="20 % - Markeringsfarve6 2 3 2 2 3 4" xfId="3926"/>
    <cellStyle name="20 % - Markeringsfarve6 2 3 2 2 3 4 2" xfId="14220"/>
    <cellStyle name="20 % - Markeringsfarve6 2 3 2 2 3 5" xfId="3927"/>
    <cellStyle name="20 % - Markeringsfarve6 2 3 2 2 3 5 2" xfId="14221"/>
    <cellStyle name="20 % - Markeringsfarve6 2 3 2 2 3 6" xfId="3928"/>
    <cellStyle name="20 % - Markeringsfarve6 2 3 2 2 3 6 2" xfId="14222"/>
    <cellStyle name="20 % - Markeringsfarve6 2 3 2 2 3 7" xfId="14217"/>
    <cellStyle name="20 % - Markeringsfarve6 2 3 2 2 4" xfId="3929"/>
    <cellStyle name="20 % - Markeringsfarve6 2 3 2 2 4 2" xfId="3930"/>
    <cellStyle name="20 % - Markeringsfarve6 2 3 2 2 4 2 2" xfId="14224"/>
    <cellStyle name="20 % - Markeringsfarve6 2 3 2 2 4 3" xfId="3931"/>
    <cellStyle name="20 % - Markeringsfarve6 2 3 2 2 4 3 2" xfId="14225"/>
    <cellStyle name="20 % - Markeringsfarve6 2 3 2 2 4 4" xfId="3932"/>
    <cellStyle name="20 % - Markeringsfarve6 2 3 2 2 4 4 2" xfId="14226"/>
    <cellStyle name="20 % - Markeringsfarve6 2 3 2 2 4 5" xfId="3933"/>
    <cellStyle name="20 % - Markeringsfarve6 2 3 2 2 4 5 2" xfId="14227"/>
    <cellStyle name="20 % - Markeringsfarve6 2 3 2 2 4 6" xfId="3934"/>
    <cellStyle name="20 % - Markeringsfarve6 2 3 2 2 4 6 2" xfId="14228"/>
    <cellStyle name="20 % - Markeringsfarve6 2 3 2 2 4 7" xfId="14223"/>
    <cellStyle name="20 % - Markeringsfarve6 2 3 2 2 5" xfId="3935"/>
    <cellStyle name="20 % - Markeringsfarve6 2 3 2 2 5 2" xfId="3936"/>
    <cellStyle name="20 % - Markeringsfarve6 2 3 2 2 5 2 2" xfId="14230"/>
    <cellStyle name="20 % - Markeringsfarve6 2 3 2 2 5 3" xfId="3937"/>
    <cellStyle name="20 % - Markeringsfarve6 2 3 2 2 5 3 2" xfId="14231"/>
    <cellStyle name="20 % - Markeringsfarve6 2 3 2 2 5 4" xfId="3938"/>
    <cellStyle name="20 % - Markeringsfarve6 2 3 2 2 5 4 2" xfId="14232"/>
    <cellStyle name="20 % - Markeringsfarve6 2 3 2 2 5 5" xfId="3939"/>
    <cellStyle name="20 % - Markeringsfarve6 2 3 2 2 5 5 2" xfId="14233"/>
    <cellStyle name="20 % - Markeringsfarve6 2 3 2 2 5 6" xfId="3940"/>
    <cellStyle name="20 % - Markeringsfarve6 2 3 2 2 5 6 2" xfId="14234"/>
    <cellStyle name="20 % - Markeringsfarve6 2 3 2 2 5 7" xfId="14229"/>
    <cellStyle name="20 % - Markeringsfarve6 2 3 2 2 6" xfId="3941"/>
    <cellStyle name="20 % - Markeringsfarve6 2 3 2 2 6 2" xfId="14235"/>
    <cellStyle name="20 % - Markeringsfarve6 2 3 2 2 7" xfId="3942"/>
    <cellStyle name="20 % - Markeringsfarve6 2 3 2 2 7 2" xfId="14236"/>
    <cellStyle name="20 % - Markeringsfarve6 2 3 2 2 8" xfId="3943"/>
    <cellStyle name="20 % - Markeringsfarve6 2 3 2 2 8 2" xfId="14237"/>
    <cellStyle name="20 % - Markeringsfarve6 2 3 2 2 9" xfId="3944"/>
    <cellStyle name="20 % - Markeringsfarve6 2 3 2 2 9 2" xfId="14238"/>
    <cellStyle name="20 % - Markeringsfarve6 2 3 2 3" xfId="3945"/>
    <cellStyle name="20 % - Markeringsfarve6 2 3 2 3 2" xfId="3946"/>
    <cellStyle name="20 % - Markeringsfarve6 2 3 2 3 2 2" xfId="14240"/>
    <cellStyle name="20 % - Markeringsfarve6 2 3 2 3 3" xfId="3947"/>
    <cellStyle name="20 % - Markeringsfarve6 2 3 2 3 3 2" xfId="14241"/>
    <cellStyle name="20 % - Markeringsfarve6 2 3 2 3 4" xfId="3948"/>
    <cellStyle name="20 % - Markeringsfarve6 2 3 2 3 4 2" xfId="14242"/>
    <cellStyle name="20 % - Markeringsfarve6 2 3 2 3 5" xfId="3949"/>
    <cellStyle name="20 % - Markeringsfarve6 2 3 2 3 5 2" xfId="14243"/>
    <cellStyle name="20 % - Markeringsfarve6 2 3 2 3 6" xfId="3950"/>
    <cellStyle name="20 % - Markeringsfarve6 2 3 2 3 6 2" xfId="14244"/>
    <cellStyle name="20 % - Markeringsfarve6 2 3 2 3 7" xfId="14239"/>
    <cellStyle name="20 % - Markeringsfarve6 2 3 2 4" xfId="3951"/>
    <cellStyle name="20 % - Markeringsfarve6 2 3 2 4 2" xfId="3952"/>
    <cellStyle name="20 % - Markeringsfarve6 2 3 2 4 2 2" xfId="14246"/>
    <cellStyle name="20 % - Markeringsfarve6 2 3 2 4 3" xfId="3953"/>
    <cellStyle name="20 % - Markeringsfarve6 2 3 2 4 3 2" xfId="14247"/>
    <cellStyle name="20 % - Markeringsfarve6 2 3 2 4 4" xfId="3954"/>
    <cellStyle name="20 % - Markeringsfarve6 2 3 2 4 4 2" xfId="14248"/>
    <cellStyle name="20 % - Markeringsfarve6 2 3 2 4 5" xfId="3955"/>
    <cellStyle name="20 % - Markeringsfarve6 2 3 2 4 5 2" xfId="14249"/>
    <cellStyle name="20 % - Markeringsfarve6 2 3 2 4 6" xfId="3956"/>
    <cellStyle name="20 % - Markeringsfarve6 2 3 2 4 6 2" xfId="14250"/>
    <cellStyle name="20 % - Markeringsfarve6 2 3 2 4 7" xfId="14245"/>
    <cellStyle name="20 % - Markeringsfarve6 2 3 2 5" xfId="3957"/>
    <cellStyle name="20 % - Markeringsfarve6 2 3 2 5 2" xfId="3958"/>
    <cellStyle name="20 % - Markeringsfarve6 2 3 2 5 2 2" xfId="14252"/>
    <cellStyle name="20 % - Markeringsfarve6 2 3 2 5 3" xfId="3959"/>
    <cellStyle name="20 % - Markeringsfarve6 2 3 2 5 3 2" xfId="14253"/>
    <cellStyle name="20 % - Markeringsfarve6 2 3 2 5 4" xfId="3960"/>
    <cellStyle name="20 % - Markeringsfarve6 2 3 2 5 4 2" xfId="14254"/>
    <cellStyle name="20 % - Markeringsfarve6 2 3 2 5 5" xfId="3961"/>
    <cellStyle name="20 % - Markeringsfarve6 2 3 2 5 5 2" xfId="14255"/>
    <cellStyle name="20 % - Markeringsfarve6 2 3 2 5 6" xfId="3962"/>
    <cellStyle name="20 % - Markeringsfarve6 2 3 2 5 6 2" xfId="14256"/>
    <cellStyle name="20 % - Markeringsfarve6 2 3 2 5 7" xfId="14251"/>
    <cellStyle name="20 % - Markeringsfarve6 2 3 2 6" xfId="3963"/>
    <cellStyle name="20 % - Markeringsfarve6 2 3 2 6 2" xfId="3964"/>
    <cellStyle name="20 % - Markeringsfarve6 2 3 2 6 2 2" xfId="14258"/>
    <cellStyle name="20 % - Markeringsfarve6 2 3 2 6 3" xfId="3965"/>
    <cellStyle name="20 % - Markeringsfarve6 2 3 2 6 3 2" xfId="14259"/>
    <cellStyle name="20 % - Markeringsfarve6 2 3 2 6 4" xfId="3966"/>
    <cellStyle name="20 % - Markeringsfarve6 2 3 2 6 4 2" xfId="14260"/>
    <cellStyle name="20 % - Markeringsfarve6 2 3 2 6 5" xfId="3967"/>
    <cellStyle name="20 % - Markeringsfarve6 2 3 2 6 5 2" xfId="14261"/>
    <cellStyle name="20 % - Markeringsfarve6 2 3 2 6 6" xfId="3968"/>
    <cellStyle name="20 % - Markeringsfarve6 2 3 2 6 6 2" xfId="14262"/>
    <cellStyle name="20 % - Markeringsfarve6 2 3 2 6 7" xfId="14257"/>
    <cellStyle name="20 % - Markeringsfarve6 2 3 2 7" xfId="3969"/>
    <cellStyle name="20 % - Markeringsfarve6 2 3 2 7 2" xfId="14263"/>
    <cellStyle name="20 % - Markeringsfarve6 2 3 2 8" xfId="3970"/>
    <cellStyle name="20 % - Markeringsfarve6 2 3 2 8 2" xfId="14264"/>
    <cellStyle name="20 % - Markeringsfarve6 2 3 2 9" xfId="3971"/>
    <cellStyle name="20 % - Markeringsfarve6 2 3 2 9 2" xfId="14265"/>
    <cellStyle name="20 % - Markeringsfarve6 2 3 3" xfId="3972"/>
    <cellStyle name="20 % - Markeringsfarve6 2 3 3 10" xfId="3973"/>
    <cellStyle name="20 % - Markeringsfarve6 2 3 3 10 2" xfId="14267"/>
    <cellStyle name="20 % - Markeringsfarve6 2 3 3 11" xfId="14266"/>
    <cellStyle name="20 % - Markeringsfarve6 2 3 3 2" xfId="3974"/>
    <cellStyle name="20 % - Markeringsfarve6 2 3 3 2 2" xfId="3975"/>
    <cellStyle name="20 % - Markeringsfarve6 2 3 3 2 2 2" xfId="14269"/>
    <cellStyle name="20 % - Markeringsfarve6 2 3 3 2 3" xfId="3976"/>
    <cellStyle name="20 % - Markeringsfarve6 2 3 3 2 3 2" xfId="14270"/>
    <cellStyle name="20 % - Markeringsfarve6 2 3 3 2 4" xfId="3977"/>
    <cellStyle name="20 % - Markeringsfarve6 2 3 3 2 4 2" xfId="14271"/>
    <cellStyle name="20 % - Markeringsfarve6 2 3 3 2 5" xfId="3978"/>
    <cellStyle name="20 % - Markeringsfarve6 2 3 3 2 5 2" xfId="14272"/>
    <cellStyle name="20 % - Markeringsfarve6 2 3 3 2 6" xfId="3979"/>
    <cellStyle name="20 % - Markeringsfarve6 2 3 3 2 6 2" xfId="14273"/>
    <cellStyle name="20 % - Markeringsfarve6 2 3 3 2 7" xfId="14268"/>
    <cellStyle name="20 % - Markeringsfarve6 2 3 3 3" xfId="3980"/>
    <cellStyle name="20 % - Markeringsfarve6 2 3 3 3 2" xfId="3981"/>
    <cellStyle name="20 % - Markeringsfarve6 2 3 3 3 2 2" xfId="14275"/>
    <cellStyle name="20 % - Markeringsfarve6 2 3 3 3 3" xfId="3982"/>
    <cellStyle name="20 % - Markeringsfarve6 2 3 3 3 3 2" xfId="14276"/>
    <cellStyle name="20 % - Markeringsfarve6 2 3 3 3 4" xfId="3983"/>
    <cellStyle name="20 % - Markeringsfarve6 2 3 3 3 4 2" xfId="14277"/>
    <cellStyle name="20 % - Markeringsfarve6 2 3 3 3 5" xfId="3984"/>
    <cellStyle name="20 % - Markeringsfarve6 2 3 3 3 5 2" xfId="14278"/>
    <cellStyle name="20 % - Markeringsfarve6 2 3 3 3 6" xfId="3985"/>
    <cellStyle name="20 % - Markeringsfarve6 2 3 3 3 6 2" xfId="14279"/>
    <cellStyle name="20 % - Markeringsfarve6 2 3 3 3 7" xfId="14274"/>
    <cellStyle name="20 % - Markeringsfarve6 2 3 3 4" xfId="3986"/>
    <cellStyle name="20 % - Markeringsfarve6 2 3 3 4 2" xfId="3987"/>
    <cellStyle name="20 % - Markeringsfarve6 2 3 3 4 2 2" xfId="14281"/>
    <cellStyle name="20 % - Markeringsfarve6 2 3 3 4 3" xfId="3988"/>
    <cellStyle name="20 % - Markeringsfarve6 2 3 3 4 3 2" xfId="14282"/>
    <cellStyle name="20 % - Markeringsfarve6 2 3 3 4 4" xfId="3989"/>
    <cellStyle name="20 % - Markeringsfarve6 2 3 3 4 4 2" xfId="14283"/>
    <cellStyle name="20 % - Markeringsfarve6 2 3 3 4 5" xfId="3990"/>
    <cellStyle name="20 % - Markeringsfarve6 2 3 3 4 5 2" xfId="14284"/>
    <cellStyle name="20 % - Markeringsfarve6 2 3 3 4 6" xfId="3991"/>
    <cellStyle name="20 % - Markeringsfarve6 2 3 3 4 6 2" xfId="14285"/>
    <cellStyle name="20 % - Markeringsfarve6 2 3 3 4 7" xfId="14280"/>
    <cellStyle name="20 % - Markeringsfarve6 2 3 3 5" xfId="3992"/>
    <cellStyle name="20 % - Markeringsfarve6 2 3 3 5 2" xfId="3993"/>
    <cellStyle name="20 % - Markeringsfarve6 2 3 3 5 2 2" xfId="14287"/>
    <cellStyle name="20 % - Markeringsfarve6 2 3 3 5 3" xfId="3994"/>
    <cellStyle name="20 % - Markeringsfarve6 2 3 3 5 3 2" xfId="14288"/>
    <cellStyle name="20 % - Markeringsfarve6 2 3 3 5 4" xfId="3995"/>
    <cellStyle name="20 % - Markeringsfarve6 2 3 3 5 4 2" xfId="14289"/>
    <cellStyle name="20 % - Markeringsfarve6 2 3 3 5 5" xfId="3996"/>
    <cellStyle name="20 % - Markeringsfarve6 2 3 3 5 5 2" xfId="14290"/>
    <cellStyle name="20 % - Markeringsfarve6 2 3 3 5 6" xfId="3997"/>
    <cellStyle name="20 % - Markeringsfarve6 2 3 3 5 6 2" xfId="14291"/>
    <cellStyle name="20 % - Markeringsfarve6 2 3 3 5 7" xfId="14286"/>
    <cellStyle name="20 % - Markeringsfarve6 2 3 3 6" xfId="3998"/>
    <cellStyle name="20 % - Markeringsfarve6 2 3 3 6 2" xfId="14292"/>
    <cellStyle name="20 % - Markeringsfarve6 2 3 3 7" xfId="3999"/>
    <cellStyle name="20 % - Markeringsfarve6 2 3 3 7 2" xfId="14293"/>
    <cellStyle name="20 % - Markeringsfarve6 2 3 3 8" xfId="4000"/>
    <cellStyle name="20 % - Markeringsfarve6 2 3 3 8 2" xfId="14294"/>
    <cellStyle name="20 % - Markeringsfarve6 2 3 3 9" xfId="4001"/>
    <cellStyle name="20 % - Markeringsfarve6 2 3 3 9 2" xfId="14295"/>
    <cellStyle name="20 % - Markeringsfarve6 2 3 4" xfId="4002"/>
    <cellStyle name="20 % - Markeringsfarve6 2 3 4 2" xfId="4003"/>
    <cellStyle name="20 % - Markeringsfarve6 2 3 4 2 2" xfId="14297"/>
    <cellStyle name="20 % - Markeringsfarve6 2 3 4 3" xfId="4004"/>
    <cellStyle name="20 % - Markeringsfarve6 2 3 4 3 2" xfId="14298"/>
    <cellStyle name="20 % - Markeringsfarve6 2 3 4 4" xfId="4005"/>
    <cellStyle name="20 % - Markeringsfarve6 2 3 4 4 2" xfId="14299"/>
    <cellStyle name="20 % - Markeringsfarve6 2 3 4 5" xfId="4006"/>
    <cellStyle name="20 % - Markeringsfarve6 2 3 4 5 2" xfId="14300"/>
    <cellStyle name="20 % - Markeringsfarve6 2 3 4 6" xfId="4007"/>
    <cellStyle name="20 % - Markeringsfarve6 2 3 4 6 2" xfId="14301"/>
    <cellStyle name="20 % - Markeringsfarve6 2 3 4 7" xfId="14296"/>
    <cellStyle name="20 % - Markeringsfarve6 2 3 5" xfId="4008"/>
    <cellStyle name="20 % - Markeringsfarve6 2 3 5 2" xfId="4009"/>
    <cellStyle name="20 % - Markeringsfarve6 2 3 5 2 2" xfId="14303"/>
    <cellStyle name="20 % - Markeringsfarve6 2 3 5 3" xfId="4010"/>
    <cellStyle name="20 % - Markeringsfarve6 2 3 5 3 2" xfId="14304"/>
    <cellStyle name="20 % - Markeringsfarve6 2 3 5 4" xfId="4011"/>
    <cellStyle name="20 % - Markeringsfarve6 2 3 5 4 2" xfId="14305"/>
    <cellStyle name="20 % - Markeringsfarve6 2 3 5 5" xfId="4012"/>
    <cellStyle name="20 % - Markeringsfarve6 2 3 5 5 2" xfId="14306"/>
    <cellStyle name="20 % - Markeringsfarve6 2 3 5 6" xfId="4013"/>
    <cellStyle name="20 % - Markeringsfarve6 2 3 5 6 2" xfId="14307"/>
    <cellStyle name="20 % - Markeringsfarve6 2 3 5 7" xfId="14302"/>
    <cellStyle name="20 % - Markeringsfarve6 2 3 6" xfId="4014"/>
    <cellStyle name="20 % - Markeringsfarve6 2 3 6 2" xfId="4015"/>
    <cellStyle name="20 % - Markeringsfarve6 2 3 6 2 2" xfId="14309"/>
    <cellStyle name="20 % - Markeringsfarve6 2 3 6 3" xfId="4016"/>
    <cellStyle name="20 % - Markeringsfarve6 2 3 6 3 2" xfId="14310"/>
    <cellStyle name="20 % - Markeringsfarve6 2 3 6 4" xfId="4017"/>
    <cellStyle name="20 % - Markeringsfarve6 2 3 6 4 2" xfId="14311"/>
    <cellStyle name="20 % - Markeringsfarve6 2 3 6 5" xfId="4018"/>
    <cellStyle name="20 % - Markeringsfarve6 2 3 6 5 2" xfId="14312"/>
    <cellStyle name="20 % - Markeringsfarve6 2 3 6 6" xfId="4019"/>
    <cellStyle name="20 % - Markeringsfarve6 2 3 6 6 2" xfId="14313"/>
    <cellStyle name="20 % - Markeringsfarve6 2 3 6 7" xfId="14308"/>
    <cellStyle name="20 % - Markeringsfarve6 2 3 7" xfId="4020"/>
    <cellStyle name="20 % - Markeringsfarve6 2 3 7 2" xfId="4021"/>
    <cellStyle name="20 % - Markeringsfarve6 2 3 7 2 2" xfId="14315"/>
    <cellStyle name="20 % - Markeringsfarve6 2 3 7 3" xfId="4022"/>
    <cellStyle name="20 % - Markeringsfarve6 2 3 7 3 2" xfId="14316"/>
    <cellStyle name="20 % - Markeringsfarve6 2 3 7 4" xfId="4023"/>
    <cellStyle name="20 % - Markeringsfarve6 2 3 7 4 2" xfId="14317"/>
    <cellStyle name="20 % - Markeringsfarve6 2 3 7 5" xfId="4024"/>
    <cellStyle name="20 % - Markeringsfarve6 2 3 7 5 2" xfId="14318"/>
    <cellStyle name="20 % - Markeringsfarve6 2 3 7 6" xfId="4025"/>
    <cellStyle name="20 % - Markeringsfarve6 2 3 7 6 2" xfId="14319"/>
    <cellStyle name="20 % - Markeringsfarve6 2 3 7 7" xfId="14314"/>
    <cellStyle name="20 % - Markeringsfarve6 2 3 8" xfId="4026"/>
    <cellStyle name="20 % - Markeringsfarve6 2 3 8 2" xfId="14320"/>
    <cellStyle name="20 % - Markeringsfarve6 2 3 9" xfId="4027"/>
    <cellStyle name="20 % - Markeringsfarve6 2 3 9 2" xfId="14321"/>
    <cellStyle name="20 % - Markeringsfarve6 2 4" xfId="4028"/>
    <cellStyle name="20 % - Markeringsfarve6 2 4 10" xfId="4029"/>
    <cellStyle name="20 % - Markeringsfarve6 2 4 10 2" xfId="14323"/>
    <cellStyle name="20 % - Markeringsfarve6 2 4 11" xfId="4030"/>
    <cellStyle name="20 % - Markeringsfarve6 2 4 11 2" xfId="14324"/>
    <cellStyle name="20 % - Markeringsfarve6 2 4 12" xfId="14322"/>
    <cellStyle name="20 % - Markeringsfarve6 2 4 2" xfId="4031"/>
    <cellStyle name="20 % - Markeringsfarve6 2 4 2 10" xfId="4032"/>
    <cellStyle name="20 % - Markeringsfarve6 2 4 2 10 2" xfId="14326"/>
    <cellStyle name="20 % - Markeringsfarve6 2 4 2 11" xfId="14325"/>
    <cellStyle name="20 % - Markeringsfarve6 2 4 2 2" xfId="4033"/>
    <cellStyle name="20 % - Markeringsfarve6 2 4 2 2 10" xfId="14327"/>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Markeringsfarve1" xfId="4322" builtinId="31" customBuiltin="1"/>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xfId="5036" builtinId="35" customBuiltin="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xfId="5750" builtinId="39" customBuiltin="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xfId="6464" builtinId="43" customBuiltin="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xfId="7178" builtinId="47" customBuiltin="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xfId="7892" builtinId="51" customBuiltin="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Markeringsfarve1" xfId="8642" builtinId="32" customBuiltin="1"/>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xfId="8656" builtinId="36" customBuiltin="1"/>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xfId="8670" builtinId="40" customBuiltin="1"/>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xfId="8692" builtinId="44" customBuiltin="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xfId="8714" builtinId="48" customBuiltin="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xfId="8728" builtinId="52" customBuiltin="1"/>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6" xfId="19169"/>
    <cellStyle name="Komma 20" xfId="10402"/>
    <cellStyle name="Komma 3" xfId="8946"/>
    <cellStyle name="Komma 3 2" xfId="8947"/>
    <cellStyle name="Komma 3 2 2" xfId="10360"/>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4" xfId="10407"/>
    <cellStyle name="Komma 5 14 2" xfId="19209"/>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7" xfId="19266"/>
    <cellStyle name="Komma 7" xfId="9042"/>
    <cellStyle name="Komma 7 2" xfId="9043"/>
    <cellStyle name="Komma 7 2 2" xfId="19273"/>
    <cellStyle name="Komma 7 3" xfId="9044"/>
    <cellStyle name="Komma 7 3 2" xfId="19274"/>
    <cellStyle name="Komma 7 4" xfId="10408"/>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er celle" xfId="9050" builtinId="23" customBuiltin="1"/>
    <cellStyle name="Kontroller celle 2" xfId="9051"/>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xfId="9066" builtinId="29" customBuiltin="1"/>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xfId="9080" builtinId="33" customBuiltin="1"/>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xfId="9094" builtinId="37" customBuiltin="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xfId="9108" builtinId="41" customBuiltin="1"/>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xfId="9122" builtinId="45" customBuiltin="1"/>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xfId="9136" builtinId="49" customBuiltin="1"/>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3" xfId="10409"/>
    <cellStyle name="Normal 10 13 2" xfId="19389"/>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3" xfId="10410"/>
    <cellStyle name="Normal 13 3 2" xfId="19436"/>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4" xfId="10403"/>
    <cellStyle name="Normal 24 2" xfId="10405"/>
    <cellStyle name="Normal 25" xfId="10404"/>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7" xfId="10412"/>
    <cellStyle name="Normal 5 17 2" xfId="19498"/>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7" xfId="10413"/>
    <cellStyle name="Normal 6 7 2" xfId="20168"/>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4201584</xdr:colOff>
      <xdr:row>0</xdr:row>
      <xdr:rowOff>74084</xdr:rowOff>
    </xdr:from>
    <xdr:to>
      <xdr:col>5</xdr:col>
      <xdr:colOff>490508</xdr:colOff>
      <xdr:row>5</xdr:row>
      <xdr:rowOff>31751</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89584" y="74084"/>
          <a:ext cx="1781674" cy="867834"/>
        </a:xfrm>
        <a:prstGeom prst="rect">
          <a:avLst/>
        </a:prstGeom>
      </xdr:spPr>
    </xdr:pic>
    <xdr:clientData/>
  </xdr:twoCellAnchor>
</xdr:wsDr>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Kasper.Nielsen@uvm.dk" TargetMode="External"/><Relationship Id="rId13" Type="http://schemas.openxmlformats.org/officeDocument/2006/relationships/hyperlink" Target="mailto:Ejnar.Lomholt@uvm.dk" TargetMode="External"/><Relationship Id="rId18" Type="http://schemas.openxmlformats.org/officeDocument/2006/relationships/hyperlink" Target="mailto:Marie.Andersen@uvm.dk" TargetMode="External"/><Relationship Id="rId26" Type="http://schemas.openxmlformats.org/officeDocument/2006/relationships/hyperlink" Target="mailto:Anne.Terese.Rindsig.Laursen@uvm.dk" TargetMode="External"/><Relationship Id="rId3" Type="http://schemas.openxmlformats.org/officeDocument/2006/relationships/hyperlink" Target="mailto:Kasper.Nielsen@uvm.dk" TargetMode="External"/><Relationship Id="rId21" Type="http://schemas.openxmlformats.org/officeDocument/2006/relationships/hyperlink" Target="mailto:Kasper.Nielsen@uvm.dk" TargetMode="External"/><Relationship Id="rId34" Type="http://schemas.openxmlformats.org/officeDocument/2006/relationships/printerSettings" Target="../printerSettings/printerSettings2.bin"/><Relationship Id="rId7" Type="http://schemas.openxmlformats.org/officeDocument/2006/relationships/hyperlink" Target="mailto:Tobias.Weltzer.Soborg@uvm.dk" TargetMode="External"/><Relationship Id="rId12" Type="http://schemas.openxmlformats.org/officeDocument/2006/relationships/hyperlink" Target="mailto:Helene.Skovhoj.Henriksen@uvm.dk" TargetMode="External"/><Relationship Id="rId17" Type="http://schemas.openxmlformats.org/officeDocument/2006/relationships/hyperlink" Target="mailto:Helene.Skovhoj.Henriksen@uvm.dk" TargetMode="External"/><Relationship Id="rId25" Type="http://schemas.openxmlformats.org/officeDocument/2006/relationships/hyperlink" Target="mailto:Helene.Skovhoj.Henriksen@uvm.dk" TargetMode="External"/><Relationship Id="rId33" Type="http://schemas.openxmlformats.org/officeDocument/2006/relationships/hyperlink" Target="mailto:Tobias.Weltzer.Soborg@uvm.dk" TargetMode="External"/><Relationship Id="rId2" Type="http://schemas.openxmlformats.org/officeDocument/2006/relationships/hyperlink" Target="mailto:Simon.Glenstrup.Mortensen@uvm.dk" TargetMode="External"/><Relationship Id="rId16" Type="http://schemas.openxmlformats.org/officeDocument/2006/relationships/hyperlink" Target="mailto:Kasper.Nielsen@uvm.dk" TargetMode="External"/><Relationship Id="rId20" Type="http://schemas.openxmlformats.org/officeDocument/2006/relationships/hyperlink" Target="mailto:Helene.Skovhoj.Henriksen@uvm.dk" TargetMode="External"/><Relationship Id="rId29" Type="http://schemas.openxmlformats.org/officeDocument/2006/relationships/hyperlink" Target="mailto:Simon.Glenstrup.Mortensen@uvm.dk" TargetMode="External"/><Relationship Id="rId1" Type="http://schemas.openxmlformats.org/officeDocument/2006/relationships/hyperlink" Target="mailto:Helene.Skovhoj.Henriksen@uvm.dk" TargetMode="External"/><Relationship Id="rId6" Type="http://schemas.openxmlformats.org/officeDocument/2006/relationships/hyperlink" Target="mailto:Marie.Andersen@uvm.dk" TargetMode="External"/><Relationship Id="rId11" Type="http://schemas.openxmlformats.org/officeDocument/2006/relationships/hyperlink" Target="mailto:Helene.Skovhoj.Henriksen@uvm.dk" TargetMode="External"/><Relationship Id="rId24" Type="http://schemas.openxmlformats.org/officeDocument/2006/relationships/hyperlink" Target="mailto:Maja.Kasten@uvm.dk" TargetMode="External"/><Relationship Id="rId32" Type="http://schemas.openxmlformats.org/officeDocument/2006/relationships/hyperlink" Target="mailto:olivia.harbsmeier@uvm.dk" TargetMode="External"/><Relationship Id="rId5" Type="http://schemas.openxmlformats.org/officeDocument/2006/relationships/hyperlink" Target="mailto:Helene.Skovhoj.Henriksen@uvm.dk" TargetMode="External"/><Relationship Id="rId15" Type="http://schemas.openxmlformats.org/officeDocument/2006/relationships/hyperlink" Target="mailto:Maja.Kasten@uvm.dk" TargetMode="External"/><Relationship Id="rId23" Type="http://schemas.openxmlformats.org/officeDocument/2006/relationships/hyperlink" Target="mailto:Tobias.Weltzer.Soborg@uvm.dk" TargetMode="External"/><Relationship Id="rId28" Type="http://schemas.openxmlformats.org/officeDocument/2006/relationships/hyperlink" Target="mailto:Helene.Skovhoj.Henriksen@uvm.dk" TargetMode="External"/><Relationship Id="rId10" Type="http://schemas.openxmlformats.org/officeDocument/2006/relationships/hyperlink" Target="mailto:Helene.Skovhoj.Henriksen@uvm.dk" TargetMode="External"/><Relationship Id="rId19" Type="http://schemas.openxmlformats.org/officeDocument/2006/relationships/hyperlink" Target="mailto:Tobias.Weltzer.Soborg@uvm.dk" TargetMode="External"/><Relationship Id="rId31" Type="http://schemas.openxmlformats.org/officeDocument/2006/relationships/hyperlink" Target="mailto:Mikkel.Skydsgaard@uvm.dk" TargetMode="External"/><Relationship Id="rId4" Type="http://schemas.openxmlformats.org/officeDocument/2006/relationships/hyperlink" Target="mailto:Mikkel.Skydsgaard@uvm.dk" TargetMode="External"/><Relationship Id="rId9" Type="http://schemas.openxmlformats.org/officeDocument/2006/relationships/hyperlink" Target="mailto:Helene.Skovhoj.Henriksen@uvm.dk" TargetMode="External"/><Relationship Id="rId14" Type="http://schemas.openxmlformats.org/officeDocument/2006/relationships/hyperlink" Target="mailto:Ejnar.Lomholt@uvm.dk" TargetMode="External"/><Relationship Id="rId22" Type="http://schemas.openxmlformats.org/officeDocument/2006/relationships/hyperlink" Target="mailto:Kasper.Nielsen@uvm.dk" TargetMode="External"/><Relationship Id="rId27" Type="http://schemas.openxmlformats.org/officeDocument/2006/relationships/hyperlink" Target="mailto:ida.ladekarl@uvm.dk" TargetMode="External"/><Relationship Id="rId30" Type="http://schemas.openxmlformats.org/officeDocument/2006/relationships/hyperlink" Target="mailto:Simon.Glenstrup.Mortensen@uvm.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2"/>
  <sheetViews>
    <sheetView tabSelected="1" zoomScale="90" zoomScaleNormal="90" workbookViewId="0">
      <selection activeCell="B34" sqref="B34"/>
    </sheetView>
  </sheetViews>
  <sheetFormatPr defaultColWidth="8.7109375" defaultRowHeight="12.75"/>
  <cols>
    <col min="1" max="1" width="2.28515625" style="373" customWidth="1"/>
    <col min="2" max="2" width="50.28515625" style="373" customWidth="1"/>
    <col min="3" max="3" width="26.140625" style="373" customWidth="1"/>
    <col min="4" max="4" width="5" style="373" customWidth="1"/>
    <col min="5" max="5" width="82.42578125" style="373" customWidth="1"/>
    <col min="6" max="16384" width="8.7109375" style="373"/>
  </cols>
  <sheetData>
    <row r="1" spans="2:5" ht="18" customHeight="1"/>
    <row r="2" spans="2:5" ht="14.1" customHeight="1">
      <c r="B2" s="374" t="s">
        <v>795</v>
      </c>
    </row>
    <row r="3" spans="2:5" ht="14.1" customHeight="1">
      <c r="B3" s="373" t="s">
        <v>722</v>
      </c>
    </row>
    <row r="4" spans="2:5" ht="14.1" customHeight="1">
      <c r="B4" s="373" t="s">
        <v>721</v>
      </c>
    </row>
    <row r="5" spans="2:5" ht="14.1" customHeight="1">
      <c r="B5" s="373" t="s">
        <v>748</v>
      </c>
      <c r="E5" s="375" t="s">
        <v>1293</v>
      </c>
    </row>
    <row r="6" spans="2:5" ht="14.1" customHeight="1" thickBot="1"/>
    <row r="7" spans="2:5" ht="18.75" customHeight="1" thickBot="1">
      <c r="B7" s="689" t="s">
        <v>869</v>
      </c>
      <c r="C7" s="690"/>
      <c r="D7" s="690"/>
      <c r="E7" s="691"/>
    </row>
    <row r="8" spans="2:5" ht="13.5" customHeight="1">
      <c r="B8" s="373" t="s">
        <v>566</v>
      </c>
    </row>
    <row r="9" spans="2:5" ht="18" customHeight="1">
      <c r="B9" s="376" t="s">
        <v>196</v>
      </c>
    </row>
    <row r="10" spans="2:5" ht="13.5" customHeight="1">
      <c r="B10" s="377" t="s">
        <v>836</v>
      </c>
    </row>
    <row r="11" spans="2:5" ht="12.75" customHeight="1" thickBot="1"/>
    <row r="12" spans="2:5" ht="13.5" customHeight="1">
      <c r="B12" s="378" t="s">
        <v>0</v>
      </c>
      <c r="C12" s="379"/>
      <c r="D12" s="379"/>
      <c r="E12" s="380" t="s">
        <v>814</v>
      </c>
    </row>
    <row r="13" spans="2:5" ht="13.5" customHeight="1">
      <c r="B13" s="381" t="s">
        <v>66</v>
      </c>
      <c r="C13" s="382"/>
      <c r="D13" s="382"/>
      <c r="E13" s="383" t="s">
        <v>379</v>
      </c>
    </row>
    <row r="14" spans="2:5" ht="11.25" customHeight="1">
      <c r="B14" s="381" t="s">
        <v>140</v>
      </c>
      <c r="C14" s="382"/>
      <c r="D14" s="382"/>
      <c r="E14" s="383" t="s">
        <v>570</v>
      </c>
    </row>
    <row r="15" spans="2:5" ht="11.25" customHeight="1">
      <c r="B15" s="381" t="s">
        <v>388</v>
      </c>
      <c r="C15" s="382"/>
      <c r="D15" s="382"/>
      <c r="E15" s="383" t="s">
        <v>200</v>
      </c>
    </row>
    <row r="16" spans="2:5" ht="11.25" customHeight="1">
      <c r="B16" s="384" t="s">
        <v>550</v>
      </c>
      <c r="C16" s="382"/>
      <c r="D16" s="382"/>
      <c r="E16" s="383" t="s">
        <v>60</v>
      </c>
    </row>
    <row r="17" spans="2:5">
      <c r="B17" s="381" t="s">
        <v>334</v>
      </c>
      <c r="C17" s="382"/>
      <c r="D17" s="382"/>
      <c r="E17" s="383" t="s">
        <v>450</v>
      </c>
    </row>
    <row r="18" spans="2:5">
      <c r="B18" s="381" t="s">
        <v>378</v>
      </c>
      <c r="C18" s="382"/>
      <c r="D18" s="382"/>
      <c r="E18" s="383" t="s">
        <v>228</v>
      </c>
    </row>
    <row r="19" spans="2:5">
      <c r="B19" s="381" t="s">
        <v>507</v>
      </c>
      <c r="C19" s="382"/>
      <c r="D19" s="382"/>
      <c r="E19" s="383" t="s">
        <v>372</v>
      </c>
    </row>
    <row r="20" spans="2:5">
      <c r="B20" s="381" t="s">
        <v>77</v>
      </c>
      <c r="C20" s="382"/>
      <c r="D20" s="382"/>
      <c r="E20" s="383" t="s">
        <v>128</v>
      </c>
    </row>
    <row r="21" spans="2:5">
      <c r="B21" s="381" t="s">
        <v>439</v>
      </c>
      <c r="C21" s="382"/>
      <c r="D21" s="382"/>
      <c r="E21" s="383" t="s">
        <v>199</v>
      </c>
    </row>
    <row r="22" spans="2:5">
      <c r="B22" s="381" t="s">
        <v>562</v>
      </c>
      <c r="C22" s="382"/>
      <c r="D22" s="382"/>
      <c r="E22" s="383" t="s">
        <v>375</v>
      </c>
    </row>
    <row r="23" spans="2:5">
      <c r="B23" s="381" t="s">
        <v>352</v>
      </c>
      <c r="C23" s="382"/>
      <c r="D23" s="382"/>
      <c r="E23" s="383" t="s">
        <v>451</v>
      </c>
    </row>
    <row r="24" spans="2:5">
      <c r="B24" s="381" t="s">
        <v>113</v>
      </c>
      <c r="C24" s="382"/>
      <c r="D24" s="382"/>
      <c r="E24" s="383" t="s">
        <v>360</v>
      </c>
    </row>
    <row r="25" spans="2:5">
      <c r="B25" s="381" t="s">
        <v>335</v>
      </c>
      <c r="C25" s="382"/>
      <c r="D25" s="382"/>
      <c r="E25" s="383" t="s">
        <v>414</v>
      </c>
    </row>
    <row r="26" spans="2:5">
      <c r="B26" s="381" t="s">
        <v>206</v>
      </c>
      <c r="C26" s="382"/>
      <c r="D26" s="382"/>
      <c r="E26" s="383" t="s">
        <v>410</v>
      </c>
    </row>
    <row r="27" spans="2:5">
      <c r="B27" s="381" t="s">
        <v>412</v>
      </c>
      <c r="C27" s="382"/>
      <c r="D27" s="382"/>
      <c r="E27" s="385" t="s">
        <v>551</v>
      </c>
    </row>
    <row r="28" spans="2:5">
      <c r="B28" s="381" t="s">
        <v>216</v>
      </c>
      <c r="C28" s="382"/>
      <c r="D28" s="382"/>
      <c r="E28" s="383" t="s">
        <v>523</v>
      </c>
    </row>
    <row r="29" spans="2:5" ht="13.5" thickBot="1">
      <c r="B29" s="655" t="s">
        <v>1294</v>
      </c>
      <c r="C29" s="386"/>
      <c r="D29" s="386"/>
      <c r="E29" s="387"/>
    </row>
    <row r="31" spans="2:5" ht="15.75">
      <c r="B31" s="374" t="s">
        <v>830</v>
      </c>
    </row>
    <row r="32" spans="2:5">
      <c r="B32" s="373" t="s">
        <v>361</v>
      </c>
    </row>
  </sheetData>
  <mergeCells count="1">
    <mergeCell ref="B7:E7"/>
  </mergeCells>
  <phoneticPr fontId="6" type="noConversion"/>
  <hyperlinks>
    <hyperlink ref="B13" location="'34.01. Adgangsgivende kurser'!A1" display="Adgangsgivende kurser"/>
    <hyperlink ref="B14" location="'42.02. Almengymnasiale udd.'!A1" display="Almengymnasiale uddannelser "/>
    <hyperlink ref="B17" location="'22.11.-22.15.  Efterskoler m.v.'!A1" display="Efterskoler (inkl. takst for elevstøtte fra konto 98.51)"/>
    <hyperlink ref="B20" location="'41.01. Erhvervsgymn. udd.'!A1" display="Erhvervsgymnasiale uddannelser"/>
    <hyperlink ref="B21" location="'31.01. Erhvervsudd.'!A1" display="Erhvervsuddannelser"/>
    <hyperlink ref="B23" location="'36.01. Fiskeriudd.'!A1" display="Fiskeriuddannelsen"/>
    <hyperlink ref="B24" location="'32.01. Fodterapeutudd.'!A1" display="Fodterapeutuddannelsen"/>
    <hyperlink ref="B25" location="'22.01. Frie grundskoler'!A1" display="Frie grundskoler"/>
    <hyperlink ref="B26" location="'22.22. Bidrag til frie gr+efter'!A1" display="Frie grundskoler og efterskoler, bidrag til"/>
    <hyperlink ref="B27" location="'42.11. Gymnasiale suppl.kurser'!A1" display="Gymnasiale suppleringskurser"/>
    <hyperlink ref="B28" location="'41.01. Erhvervsgymn. udd.'!A1" display="Hhx og Htx"/>
    <hyperlink ref="B15" location="'74.02. Almen voksenudd.'!A1" display="Almen voksenuddannelse"/>
    <hyperlink ref="E15" location="'38.21. Skolehjem +landbr kostaf'!A1" display="Skolehjem  ( kostafdeling på institutioner for erhvervsrettet uddannelser - herunder erhvervsskoler )"/>
    <hyperlink ref="E12" location="'71.11. Frie fagskoler'!A1" display="Håndarbejdsskoler"/>
    <hyperlink ref="E13" location="'83.01. Introkurser og brobygn.'!A1" display="Introduktionskurser til ungdomsuddannelser"/>
    <hyperlink ref="B19" location="'52.01 EGU kommunal refusion'!A1" display="EGU-kommunal refusion"/>
    <hyperlink ref="B32" location="Kontaktpersoner!A1" display="Kontaktpersoner for de forskellige uddannelsesområder"/>
    <hyperlink ref="B18" location="'83.01. Introkurser og brobygn.'!A1" display="Brobygning til ungdomsuddannelser"/>
    <hyperlink ref="B12" location="'75.02. Adgangskurser'!A1" display="Adgangskurser "/>
    <hyperlink ref="B16" location="'72.01AMU indenf.FKB'!A1" display="AMU-uddannelser, EVE-finansieret (inden for fælles kompetencebeskriv.) ekskl. moms"/>
    <hyperlink ref="B22" location="'31.02 EUX'!A1" display="EUX - Kompetencegivende eksamen "/>
    <hyperlink ref="E14" location="'53.01 Kombineret Ungdomsuddanne'!A1" display="Kombineret Ungdomsuddannelse"/>
    <hyperlink ref="E21" location="'38.21. Skolehjem +landbr kostaf'!A1" display="Skolehjem  (kostafdeliner på institutioner for erhvervsrettede uddannelser)"/>
    <hyperlink ref="E22" location="'31.12. Skolepraktik'!A1" display="Skolepraktik"/>
    <hyperlink ref="E23" location="'31.11. 31.13 AER sk.prak.ydelse'!A1" display="Skolepraktikydelse (AER)"/>
    <hyperlink ref="E24" location="'31.01. Erhvervsudd.'!A1" display="Social- og sundhedsuddannelser"/>
    <hyperlink ref="E25" location="'72.41. TAMU'!A1" display="TAMU"/>
    <hyperlink ref="E16" location="'35.01. Lokomotivførerudd.'!A1" display="Lokomotivføreruddannelsen"/>
    <hyperlink ref="E17" location="'31.11. 31.13 AER sk.prak.ydelse'!A1" display="Praktikpladsaftaler, tilskud til (AER)"/>
    <hyperlink ref="E18" location="'43.01. Private gymnasier HF'!A1" display="Private gymnasier og HF"/>
    <hyperlink ref="E20" location="'76.11. Pædagogikum'!A1" display="Pædagogikum ved gymnasiale uddannelser"/>
    <hyperlink ref="E26" location="'74.02. Almen voksenudd.'!A1" display="VUC Almen voksenuddannelse ( se også STX, Enkeltfag FVU,AVU og Ordblindeundervisning"/>
    <hyperlink ref="E27" location="' 72.03 ÅU udenf.FBK'!A1" display="Åben Uddannelse EVE - Finansieret (uden for fælles kompetencebeskrivelse) ekskl. moms"/>
    <hyperlink ref="E28" location="'75.01. Hhx- og htx-enkeltfag'!A1" display="Hhx- og htx-enkeltfag"/>
    <hyperlink ref="E19" location="'51.11. Produktionsskoler'!A1" display="Produktionsskoler"/>
    <hyperlink ref="B29" location="'55.01 Forberedende Grunduddan.'!A1" display="Noob"/>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F69"/>
  <sheetViews>
    <sheetView zoomScale="80" zoomScaleNormal="80" workbookViewId="0">
      <selection activeCell="B28" sqref="B28:F28"/>
    </sheetView>
  </sheetViews>
  <sheetFormatPr defaultRowHeight="12.75"/>
  <cols>
    <col min="2" max="2" width="10.140625" customWidth="1"/>
    <col min="3" max="3" width="47.28515625" bestFit="1" customWidth="1"/>
    <col min="4" max="4" width="26.42578125" bestFit="1" customWidth="1"/>
    <col min="5" max="5" width="11.42578125" bestFit="1" customWidth="1"/>
    <col min="6" max="6" width="35.85546875" bestFit="1" customWidth="1"/>
  </cols>
  <sheetData>
    <row r="1" spans="2:6" ht="21" thickBot="1">
      <c r="B1" s="692" t="s">
        <v>876</v>
      </c>
      <c r="C1" s="693"/>
      <c r="D1" s="693"/>
      <c r="E1" s="693"/>
      <c r="F1" s="6" t="s">
        <v>132</v>
      </c>
    </row>
    <row r="2" spans="2:6" ht="13.5" thickBot="1"/>
    <row r="3" spans="2:6" ht="26.25" thickBot="1">
      <c r="B3" s="7" t="s">
        <v>1244</v>
      </c>
      <c r="C3" s="8" t="s">
        <v>197</v>
      </c>
      <c r="D3" s="8" t="s">
        <v>198</v>
      </c>
      <c r="E3" s="8" t="s">
        <v>835</v>
      </c>
      <c r="F3" s="9" t="s">
        <v>834</v>
      </c>
    </row>
    <row r="4" spans="2:6" ht="13.5" thickBot="1"/>
    <row r="5" spans="2:6">
      <c r="B5" s="10" t="s">
        <v>67</v>
      </c>
      <c r="C5" s="2" t="s">
        <v>66</v>
      </c>
      <c r="D5" s="2" t="s">
        <v>870</v>
      </c>
      <c r="E5" s="2"/>
      <c r="F5" s="621" t="s">
        <v>1245</v>
      </c>
    </row>
    <row r="6" spans="2:6">
      <c r="B6" s="11"/>
      <c r="C6" s="3"/>
      <c r="D6" s="3"/>
      <c r="E6" s="3"/>
      <c r="F6" s="622"/>
    </row>
    <row r="7" spans="2:6">
      <c r="B7" s="11" t="s">
        <v>1</v>
      </c>
      <c r="C7" s="3" t="s">
        <v>749</v>
      </c>
      <c r="D7" s="170" t="s">
        <v>1238</v>
      </c>
      <c r="E7" s="3"/>
      <c r="F7" s="622" t="s">
        <v>1246</v>
      </c>
    </row>
    <row r="8" spans="2:6">
      <c r="B8" s="11"/>
      <c r="C8" s="3"/>
      <c r="D8" s="3"/>
      <c r="E8" s="3"/>
      <c r="F8" s="622"/>
    </row>
    <row r="9" spans="2:6">
      <c r="B9" s="11" t="s">
        <v>303</v>
      </c>
      <c r="C9" s="3" t="s">
        <v>43</v>
      </c>
      <c r="D9" s="170" t="s">
        <v>1239</v>
      </c>
      <c r="E9" s="3"/>
      <c r="F9" s="622" t="s">
        <v>1247</v>
      </c>
    </row>
    <row r="10" spans="2:6">
      <c r="B10" s="11"/>
      <c r="C10" s="3"/>
      <c r="D10" s="3"/>
      <c r="E10" s="3"/>
      <c r="F10" s="622"/>
    </row>
    <row r="11" spans="2:6">
      <c r="B11" s="11" t="s">
        <v>68</v>
      </c>
      <c r="C11" s="3" t="s">
        <v>750</v>
      </c>
      <c r="D11" s="170" t="s">
        <v>1240</v>
      </c>
      <c r="E11" s="3"/>
      <c r="F11" s="622" t="s">
        <v>1248</v>
      </c>
    </row>
    <row r="12" spans="2:6">
      <c r="B12" s="11"/>
      <c r="C12" s="3"/>
      <c r="D12" s="3"/>
      <c r="E12" s="3"/>
      <c r="F12" s="622"/>
    </row>
    <row r="13" spans="2:6">
      <c r="B13" s="11" t="s">
        <v>253</v>
      </c>
      <c r="C13" s="3" t="s">
        <v>378</v>
      </c>
      <c r="D13" s="170" t="s">
        <v>870</v>
      </c>
      <c r="E13" s="3"/>
      <c r="F13" s="622" t="s">
        <v>1245</v>
      </c>
    </row>
    <row r="14" spans="2:6">
      <c r="B14" s="11"/>
      <c r="C14" s="3"/>
      <c r="D14" s="3"/>
      <c r="E14" s="3"/>
      <c r="F14" s="622"/>
    </row>
    <row r="15" spans="2:6">
      <c r="B15" s="11" t="s">
        <v>438</v>
      </c>
      <c r="C15" s="3" t="s">
        <v>334</v>
      </c>
      <c r="D15" s="170" t="s">
        <v>1241</v>
      </c>
      <c r="E15" s="3"/>
      <c r="F15" s="622" t="s">
        <v>1249</v>
      </c>
    </row>
    <row r="16" spans="2:6">
      <c r="B16" s="11"/>
      <c r="C16" s="3"/>
      <c r="D16" s="3"/>
      <c r="E16" s="3"/>
      <c r="F16" s="622"/>
    </row>
    <row r="17" spans="2:6">
      <c r="B17" s="11" t="s">
        <v>506</v>
      </c>
      <c r="C17" s="3" t="s">
        <v>505</v>
      </c>
      <c r="D17" s="170" t="s">
        <v>1242</v>
      </c>
      <c r="E17" s="3"/>
      <c r="F17" s="622" t="s">
        <v>1250</v>
      </c>
    </row>
    <row r="18" spans="2:6">
      <c r="B18" s="11"/>
      <c r="C18" s="3"/>
      <c r="D18" s="3"/>
      <c r="E18" s="3"/>
      <c r="F18" s="622"/>
    </row>
    <row r="19" spans="2:6">
      <c r="B19" s="11" t="s">
        <v>443</v>
      </c>
      <c r="C19" s="3" t="s">
        <v>77</v>
      </c>
      <c r="D19" s="170" t="s">
        <v>1239</v>
      </c>
      <c r="E19" s="3"/>
      <c r="F19" s="622" t="s">
        <v>1247</v>
      </c>
    </row>
    <row r="20" spans="2:6">
      <c r="B20" s="11"/>
      <c r="C20" s="3"/>
      <c r="D20" s="3"/>
      <c r="E20" s="3"/>
      <c r="F20" s="622"/>
    </row>
    <row r="21" spans="2:6">
      <c r="B21" s="11" t="s">
        <v>440</v>
      </c>
      <c r="C21" s="3" t="s">
        <v>439</v>
      </c>
      <c r="D21" s="170" t="s">
        <v>870</v>
      </c>
      <c r="E21" s="3"/>
      <c r="F21" s="622" t="s">
        <v>1245</v>
      </c>
    </row>
    <row r="22" spans="2:6">
      <c r="B22" s="11"/>
      <c r="C22" s="3"/>
      <c r="D22" s="3"/>
      <c r="E22" s="3"/>
      <c r="F22" s="622"/>
    </row>
    <row r="23" spans="2:6">
      <c r="B23" s="11" t="s">
        <v>557</v>
      </c>
      <c r="C23" s="3" t="s">
        <v>528</v>
      </c>
      <c r="D23" s="170" t="s">
        <v>870</v>
      </c>
      <c r="E23" s="3"/>
      <c r="F23" s="622" t="s">
        <v>1245</v>
      </c>
    </row>
    <row r="24" spans="2:6">
      <c r="B24" s="11"/>
      <c r="C24" s="3"/>
      <c r="D24" s="3"/>
      <c r="E24" s="3"/>
      <c r="F24" s="622"/>
    </row>
    <row r="25" spans="2:6">
      <c r="B25" s="11" t="s">
        <v>12</v>
      </c>
      <c r="C25" s="3" t="s">
        <v>352</v>
      </c>
      <c r="D25" s="170" t="s">
        <v>870</v>
      </c>
      <c r="E25" s="3"/>
      <c r="F25" s="622" t="s">
        <v>1245</v>
      </c>
    </row>
    <row r="26" spans="2:6">
      <c r="B26" s="11"/>
      <c r="C26" s="3"/>
      <c r="D26" s="3"/>
      <c r="E26" s="3"/>
      <c r="F26" s="622"/>
    </row>
    <row r="27" spans="2:6">
      <c r="B27" s="11" t="s">
        <v>301</v>
      </c>
      <c r="C27" s="3" t="s">
        <v>113</v>
      </c>
      <c r="D27" s="170" t="s">
        <v>870</v>
      </c>
      <c r="E27" s="3"/>
      <c r="F27" s="622" t="s">
        <v>1245</v>
      </c>
    </row>
    <row r="28" spans="2:6">
      <c r="B28" s="11"/>
      <c r="C28" s="3"/>
      <c r="D28" s="3"/>
      <c r="E28" s="3"/>
      <c r="F28" s="622"/>
    </row>
    <row r="29" spans="2:6">
      <c r="B29" s="11" t="s">
        <v>441</v>
      </c>
      <c r="C29" s="3" t="s">
        <v>335</v>
      </c>
      <c r="D29" s="3" t="s">
        <v>251</v>
      </c>
      <c r="E29" s="3"/>
      <c r="F29" s="622" t="s">
        <v>1251</v>
      </c>
    </row>
    <row r="30" spans="2:6">
      <c r="B30" s="11"/>
      <c r="C30" s="3"/>
      <c r="D30" s="3"/>
      <c r="E30" s="3"/>
      <c r="F30" s="622"/>
    </row>
    <row r="31" spans="2:6">
      <c r="B31" s="11" t="s">
        <v>437</v>
      </c>
      <c r="C31" s="3" t="s">
        <v>362</v>
      </c>
      <c r="D31" s="3" t="s">
        <v>251</v>
      </c>
      <c r="E31" s="3"/>
      <c r="F31" s="622" t="s">
        <v>1251</v>
      </c>
    </row>
    <row r="32" spans="2:6">
      <c r="B32" s="11"/>
      <c r="C32" s="3"/>
      <c r="D32" s="3"/>
      <c r="E32" s="3"/>
      <c r="F32" s="622"/>
    </row>
    <row r="33" spans="2:6">
      <c r="B33" s="11" t="s">
        <v>442</v>
      </c>
      <c r="C33" s="3" t="s">
        <v>412</v>
      </c>
      <c r="D33" s="3" t="s">
        <v>747</v>
      </c>
      <c r="E33" s="3"/>
      <c r="F33" s="622" t="s">
        <v>1252</v>
      </c>
    </row>
    <row r="34" spans="2:6" ht="12.75" customHeight="1">
      <c r="B34" s="11"/>
      <c r="C34" s="3"/>
      <c r="D34" s="3"/>
      <c r="E34" s="3"/>
      <c r="F34" s="622"/>
    </row>
    <row r="35" spans="2:6">
      <c r="B35" s="11" t="s">
        <v>443</v>
      </c>
      <c r="C35" s="3" t="s">
        <v>216</v>
      </c>
      <c r="D35" s="170" t="s">
        <v>1239</v>
      </c>
      <c r="E35" s="3"/>
      <c r="F35" s="622" t="s">
        <v>1247</v>
      </c>
    </row>
    <row r="36" spans="2:6">
      <c r="B36" s="11"/>
      <c r="C36" s="3"/>
      <c r="D36" s="3"/>
      <c r="E36" s="3"/>
      <c r="F36" s="622"/>
    </row>
    <row r="37" spans="2:6">
      <c r="B37" s="11" t="s">
        <v>253</v>
      </c>
      <c r="C37" s="3" t="s">
        <v>379</v>
      </c>
      <c r="D37" s="170" t="s">
        <v>870</v>
      </c>
      <c r="E37" s="3"/>
      <c r="F37" s="622" t="s">
        <v>1245</v>
      </c>
    </row>
    <row r="38" spans="2:6">
      <c r="B38" s="11"/>
      <c r="C38" s="3"/>
      <c r="D38" s="3"/>
      <c r="E38" s="3"/>
      <c r="F38" s="622"/>
    </row>
    <row r="39" spans="2:6">
      <c r="B39" s="11" t="s">
        <v>543</v>
      </c>
      <c r="C39" s="3" t="s">
        <v>814</v>
      </c>
      <c r="D39" s="170" t="s">
        <v>1241</v>
      </c>
      <c r="E39" s="3"/>
      <c r="F39" s="622" t="s">
        <v>1249</v>
      </c>
    </row>
    <row r="40" spans="2:6">
      <c r="B40" s="11"/>
      <c r="C40" s="3"/>
      <c r="D40" s="3"/>
      <c r="E40" s="3"/>
      <c r="F40" s="622"/>
    </row>
    <row r="41" spans="2:6">
      <c r="B41" s="11" t="s">
        <v>572</v>
      </c>
      <c r="C41" s="3" t="s">
        <v>570</v>
      </c>
      <c r="D41" s="170" t="s">
        <v>1242</v>
      </c>
      <c r="E41" s="169"/>
      <c r="F41" s="622" t="s">
        <v>1250</v>
      </c>
    </row>
    <row r="42" spans="2:6">
      <c r="B42" s="11"/>
      <c r="C42" s="3"/>
      <c r="D42" s="3"/>
      <c r="E42" s="3"/>
      <c r="F42" s="622"/>
    </row>
    <row r="43" spans="2:6">
      <c r="B43" s="11" t="s">
        <v>61</v>
      </c>
      <c r="C43" s="3" t="s">
        <v>60</v>
      </c>
      <c r="D43" s="170" t="s">
        <v>870</v>
      </c>
      <c r="E43" s="3"/>
      <c r="F43" s="622" t="s">
        <v>1245</v>
      </c>
    </row>
    <row r="44" spans="2:6">
      <c r="B44" s="11"/>
      <c r="C44" s="3"/>
      <c r="D44" s="3"/>
      <c r="E44" s="3"/>
      <c r="F44" s="622"/>
    </row>
    <row r="45" spans="2:6">
      <c r="B45" s="11" t="s">
        <v>229</v>
      </c>
      <c r="C45" s="3" t="s">
        <v>228</v>
      </c>
      <c r="D45" s="170" t="s">
        <v>1239</v>
      </c>
      <c r="E45" s="3"/>
      <c r="F45" s="622" t="s">
        <v>1247</v>
      </c>
    </row>
    <row r="46" spans="2:6">
      <c r="B46" s="11"/>
      <c r="C46" s="3"/>
      <c r="D46" s="3"/>
      <c r="E46" s="3"/>
      <c r="F46" s="622"/>
    </row>
    <row r="47" spans="2:6">
      <c r="B47" s="11" t="s">
        <v>203</v>
      </c>
      <c r="C47" s="3" t="s">
        <v>359</v>
      </c>
      <c r="D47" s="170" t="s">
        <v>1239</v>
      </c>
      <c r="E47" s="3"/>
      <c r="F47" s="622" t="s">
        <v>1247</v>
      </c>
    </row>
    <row r="48" spans="2:6">
      <c r="B48" s="11"/>
      <c r="C48" s="3"/>
      <c r="D48" s="3"/>
      <c r="E48" s="3"/>
      <c r="F48" s="622"/>
    </row>
    <row r="49" spans="2:6">
      <c r="B49" s="11" t="s">
        <v>373</v>
      </c>
      <c r="C49" s="3" t="s">
        <v>372</v>
      </c>
      <c r="D49" s="170" t="s">
        <v>1242</v>
      </c>
      <c r="E49" s="3"/>
      <c r="F49" s="622" t="s">
        <v>1250</v>
      </c>
    </row>
    <row r="50" spans="2:6">
      <c r="B50" s="11"/>
      <c r="C50" s="3"/>
      <c r="D50" s="3"/>
      <c r="E50" s="3"/>
      <c r="F50" s="622"/>
    </row>
    <row r="51" spans="2:6">
      <c r="B51" s="11" t="s">
        <v>1285</v>
      </c>
      <c r="C51" s="169" t="s">
        <v>1286</v>
      </c>
      <c r="D51" s="170" t="s">
        <v>1242</v>
      </c>
      <c r="E51" s="169"/>
      <c r="F51" s="622" t="s">
        <v>1250</v>
      </c>
    </row>
    <row r="52" spans="2:6">
      <c r="B52" s="11"/>
      <c r="C52" s="169"/>
      <c r="D52" s="170"/>
      <c r="E52" s="169"/>
      <c r="F52" s="622"/>
    </row>
    <row r="53" spans="2:6">
      <c r="B53" s="11" t="s">
        <v>195</v>
      </c>
      <c r="C53" s="169" t="s">
        <v>128</v>
      </c>
      <c r="D53" s="170" t="s">
        <v>747</v>
      </c>
      <c r="E53" s="169"/>
      <c r="F53" s="622" t="s">
        <v>1252</v>
      </c>
    </row>
    <row r="54" spans="2:6">
      <c r="B54" s="11"/>
      <c r="C54" s="169"/>
      <c r="D54" s="170"/>
      <c r="E54" s="169"/>
      <c r="F54" s="622"/>
    </row>
    <row r="55" spans="2:6">
      <c r="B55" s="11" t="s">
        <v>374</v>
      </c>
      <c r="C55" s="3" t="s">
        <v>751</v>
      </c>
      <c r="D55" s="170" t="s">
        <v>870</v>
      </c>
      <c r="E55" s="3"/>
      <c r="F55" s="622" t="s">
        <v>1245</v>
      </c>
    </row>
    <row r="56" spans="2:6">
      <c r="B56" s="11"/>
      <c r="C56" s="3"/>
      <c r="D56" s="3"/>
      <c r="E56" s="3"/>
      <c r="F56" s="622"/>
    </row>
    <row r="57" spans="2:6">
      <c r="B57" s="11" t="s">
        <v>376</v>
      </c>
      <c r="C57" s="3" t="s">
        <v>375</v>
      </c>
      <c r="D57" s="3" t="s">
        <v>833</v>
      </c>
      <c r="E57" s="3"/>
      <c r="F57" s="622" t="s">
        <v>1253</v>
      </c>
    </row>
    <row r="58" spans="2:6">
      <c r="B58" s="11"/>
      <c r="C58" s="3"/>
      <c r="D58" s="3"/>
      <c r="E58" s="3"/>
      <c r="F58" s="622"/>
    </row>
    <row r="59" spans="2:6">
      <c r="B59" s="11" t="s">
        <v>425</v>
      </c>
      <c r="C59" s="3" t="s">
        <v>451</v>
      </c>
      <c r="D59" s="3" t="s">
        <v>832</v>
      </c>
      <c r="E59" s="3"/>
      <c r="F59" s="622" t="s">
        <v>1254</v>
      </c>
    </row>
    <row r="60" spans="2:6">
      <c r="B60" s="11"/>
      <c r="C60" s="3"/>
      <c r="D60" s="3"/>
      <c r="E60" s="3"/>
      <c r="F60" s="622"/>
    </row>
    <row r="61" spans="2:6">
      <c r="B61" s="11" t="s">
        <v>440</v>
      </c>
      <c r="C61" s="3" t="s">
        <v>360</v>
      </c>
      <c r="D61" s="170" t="s">
        <v>870</v>
      </c>
      <c r="E61" s="3"/>
      <c r="F61" s="622" t="s">
        <v>1245</v>
      </c>
    </row>
    <row r="62" spans="2:6">
      <c r="B62" s="11"/>
      <c r="C62" s="3"/>
      <c r="D62" s="3"/>
      <c r="E62" s="3"/>
      <c r="F62" s="622"/>
    </row>
    <row r="63" spans="2:6">
      <c r="B63" s="11" t="s">
        <v>483</v>
      </c>
      <c r="C63" s="3" t="s">
        <v>414</v>
      </c>
      <c r="D63" s="170" t="s">
        <v>1238</v>
      </c>
      <c r="E63" s="169"/>
      <c r="F63" s="622" t="s">
        <v>1246</v>
      </c>
    </row>
    <row r="64" spans="2:6">
      <c r="B64" s="11"/>
      <c r="C64" s="3"/>
      <c r="D64" s="3"/>
      <c r="E64" s="3"/>
      <c r="F64" s="622"/>
    </row>
    <row r="65" spans="2:6">
      <c r="B65" s="11" t="s">
        <v>503</v>
      </c>
      <c r="C65" s="3" t="s">
        <v>831</v>
      </c>
      <c r="D65" s="170" t="s">
        <v>1243</v>
      </c>
      <c r="E65" s="169"/>
      <c r="F65" s="622" t="s">
        <v>1255</v>
      </c>
    </row>
    <row r="66" spans="2:6">
      <c r="B66" s="11"/>
      <c r="C66" s="3"/>
      <c r="D66" s="3"/>
      <c r="E66" s="3"/>
      <c r="F66" s="622"/>
    </row>
    <row r="67" spans="2:6">
      <c r="B67" s="11" t="s">
        <v>69</v>
      </c>
      <c r="C67" s="3" t="s">
        <v>752</v>
      </c>
      <c r="D67" s="170" t="s">
        <v>1240</v>
      </c>
      <c r="E67" s="3"/>
      <c r="F67" s="622" t="s">
        <v>1248</v>
      </c>
    </row>
    <row r="68" spans="2:6">
      <c r="B68" s="11"/>
      <c r="C68" s="3"/>
      <c r="D68" s="3"/>
      <c r="E68" s="3"/>
      <c r="F68" s="622"/>
    </row>
    <row r="69" spans="2:6" ht="13.5" thickBot="1">
      <c r="B69" s="12" t="s">
        <v>73</v>
      </c>
      <c r="C69" s="4" t="s">
        <v>523</v>
      </c>
      <c r="D69" s="47" t="s">
        <v>1238</v>
      </c>
      <c r="E69" s="4"/>
      <c r="F69" s="625" t="s">
        <v>1246</v>
      </c>
    </row>
  </sheetData>
  <mergeCells count="1">
    <mergeCell ref="B1:E1"/>
  </mergeCells>
  <phoneticPr fontId="0" type="noConversion"/>
  <hyperlinks>
    <hyperlink ref="F1" location="Indhold!A1" display="Tilbage til indholdsoversigten"/>
    <hyperlink ref="F5" r:id="rId1"/>
    <hyperlink ref="F7" r:id="rId2"/>
    <hyperlink ref="F9" r:id="rId3"/>
    <hyperlink ref="F11" r:id="rId4"/>
    <hyperlink ref="F13" r:id="rId5"/>
    <hyperlink ref="F15" r:id="rId6"/>
    <hyperlink ref="F17" r:id="rId7"/>
    <hyperlink ref="F19" r:id="rId8"/>
    <hyperlink ref="F21" r:id="rId9"/>
    <hyperlink ref="F23" r:id="rId10"/>
    <hyperlink ref="F25" r:id="rId11"/>
    <hyperlink ref="F27" r:id="rId12"/>
    <hyperlink ref="F29" r:id="rId13"/>
    <hyperlink ref="F31" r:id="rId14"/>
    <hyperlink ref="F33" r:id="rId15"/>
    <hyperlink ref="F35" r:id="rId16"/>
    <hyperlink ref="F37" r:id="rId17"/>
    <hyperlink ref="F39" r:id="rId18"/>
    <hyperlink ref="F41" r:id="rId19"/>
    <hyperlink ref="F43" r:id="rId20"/>
    <hyperlink ref="F45" r:id="rId21"/>
    <hyperlink ref="F47" r:id="rId22"/>
    <hyperlink ref="F49" r:id="rId23"/>
    <hyperlink ref="F53" r:id="rId24"/>
    <hyperlink ref="F55" r:id="rId25"/>
    <hyperlink ref="F57" r:id="rId26"/>
    <hyperlink ref="F59" r:id="rId27"/>
    <hyperlink ref="F61" r:id="rId28"/>
    <hyperlink ref="F63" r:id="rId29"/>
    <hyperlink ref="F69" r:id="rId30"/>
    <hyperlink ref="F67" r:id="rId31"/>
    <hyperlink ref="F65" r:id="rId32"/>
    <hyperlink ref="F51" r:id="rId33"/>
  </hyperlinks>
  <pageMargins left="0.35433070866141736" right="0.27559055118110237" top="0.35433070866141736" bottom="0.35433070866141736" header="0" footer="0"/>
  <pageSetup paperSize="9" orientation="landscape" r:id="rId3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enableFormatConditionsCalculation="0">
    <tabColor theme="0"/>
  </sheetPr>
  <dimension ref="A1:IV39"/>
  <sheetViews>
    <sheetView zoomScale="80" zoomScaleNormal="80" workbookViewId="0">
      <selection sqref="A1:B1"/>
    </sheetView>
  </sheetViews>
  <sheetFormatPr defaultRowHeight="12.75"/>
  <cols>
    <col min="1" max="1" width="61.5703125" bestFit="1"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698" t="s">
        <v>876</v>
      </c>
      <c r="B1" s="699"/>
      <c r="C1" s="30"/>
      <c r="D1" s="31" t="s">
        <v>202</v>
      </c>
      <c r="E1" s="32" t="s">
        <v>132</v>
      </c>
    </row>
    <row r="2" spans="1:256" ht="12.75" customHeight="1">
      <c r="A2" s="694"/>
      <c r="B2" s="694"/>
      <c r="C2" s="694"/>
      <c r="D2" s="694"/>
    </row>
    <row r="3" spans="1:256" ht="13.5" thickBot="1">
      <c r="A3" s="694"/>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4"/>
      <c r="CC3" s="694"/>
      <c r="CD3" s="694"/>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4"/>
      <c r="ED3" s="694"/>
      <c r="EE3" s="694"/>
      <c r="EF3" s="694"/>
      <c r="EG3" s="694"/>
      <c r="EH3" s="694"/>
      <c r="EI3" s="694"/>
      <c r="EJ3" s="694"/>
      <c r="EK3" s="694"/>
      <c r="EL3" s="694"/>
      <c r="EM3" s="694"/>
      <c r="EN3" s="694"/>
      <c r="EO3" s="694"/>
      <c r="EP3" s="694"/>
      <c r="EQ3" s="694"/>
      <c r="ER3" s="694"/>
      <c r="ES3" s="694"/>
      <c r="ET3" s="694"/>
      <c r="EU3" s="694"/>
      <c r="EV3" s="694"/>
      <c r="EW3" s="694"/>
      <c r="EX3" s="694"/>
      <c r="EY3" s="694"/>
      <c r="EZ3" s="694"/>
      <c r="FA3" s="694"/>
      <c r="FB3" s="694"/>
      <c r="FC3" s="694"/>
      <c r="FD3" s="694"/>
      <c r="FE3" s="694"/>
      <c r="FF3" s="694"/>
      <c r="FG3" s="694"/>
      <c r="FH3" s="694"/>
      <c r="FI3" s="694"/>
      <c r="FJ3" s="694"/>
      <c r="FK3" s="694"/>
      <c r="FL3" s="694"/>
      <c r="FM3" s="694"/>
      <c r="FN3" s="694"/>
      <c r="FO3" s="694"/>
      <c r="FP3" s="694"/>
      <c r="FQ3" s="694"/>
      <c r="FR3" s="694"/>
      <c r="FS3" s="694"/>
      <c r="FT3" s="694"/>
      <c r="FU3" s="694"/>
      <c r="FV3" s="694"/>
      <c r="FW3" s="694"/>
      <c r="FX3" s="694"/>
      <c r="FY3" s="694"/>
      <c r="FZ3" s="694"/>
      <c r="GA3" s="694"/>
      <c r="GB3" s="694"/>
      <c r="GC3" s="694"/>
      <c r="GD3" s="694"/>
      <c r="GE3" s="694"/>
      <c r="GF3" s="694"/>
      <c r="GG3" s="694"/>
      <c r="GH3" s="694"/>
      <c r="GI3" s="694"/>
      <c r="GJ3" s="694"/>
      <c r="GK3" s="694"/>
      <c r="GL3" s="694"/>
      <c r="GM3" s="694"/>
      <c r="GN3" s="694"/>
      <c r="GO3" s="694"/>
      <c r="GP3" s="694"/>
      <c r="GQ3" s="694"/>
      <c r="GR3" s="694"/>
      <c r="GS3" s="694"/>
      <c r="GT3" s="694"/>
      <c r="GU3" s="694"/>
      <c r="GV3" s="694"/>
      <c r="GW3" s="694"/>
      <c r="GX3" s="694"/>
      <c r="GY3" s="694"/>
      <c r="GZ3" s="694"/>
      <c r="HA3" s="694"/>
      <c r="HB3" s="694"/>
      <c r="HC3" s="694"/>
      <c r="HD3" s="694"/>
      <c r="HE3" s="694"/>
      <c r="HF3" s="694"/>
      <c r="HG3" s="694"/>
      <c r="HH3" s="694"/>
      <c r="HI3" s="694"/>
      <c r="HJ3" s="694"/>
      <c r="HK3" s="694"/>
      <c r="HL3" s="694"/>
      <c r="HM3" s="694"/>
      <c r="HN3" s="694"/>
      <c r="HO3" s="694"/>
      <c r="HP3" s="694"/>
      <c r="HQ3" s="694"/>
      <c r="HR3" s="694"/>
      <c r="HS3" s="694"/>
      <c r="HT3" s="694"/>
      <c r="HU3" s="694"/>
      <c r="HV3" s="694"/>
      <c r="HW3" s="694"/>
      <c r="HX3" s="694"/>
      <c r="HY3" s="694"/>
      <c r="HZ3" s="694"/>
      <c r="IA3" s="694"/>
      <c r="IB3" s="694"/>
      <c r="IC3" s="694"/>
      <c r="ID3" s="694"/>
      <c r="IE3" s="694"/>
      <c r="IF3" s="694"/>
      <c r="IG3" s="694"/>
      <c r="IH3" s="694"/>
      <c r="II3" s="694"/>
      <c r="IJ3" s="694"/>
      <c r="IK3" s="694"/>
      <c r="IL3" s="694"/>
      <c r="IM3" s="694"/>
      <c r="IN3" s="694"/>
      <c r="IO3" s="694"/>
      <c r="IP3" s="694"/>
      <c r="IQ3" s="694"/>
      <c r="IR3" s="694"/>
      <c r="IS3" s="694"/>
      <c r="IT3" s="694"/>
      <c r="IU3" s="694"/>
      <c r="IV3" s="694"/>
    </row>
    <row r="4" spans="1:256" ht="13.5" thickBot="1">
      <c r="A4" s="695" t="s">
        <v>533</v>
      </c>
      <c r="B4" s="696"/>
      <c r="C4" s="696"/>
      <c r="D4" s="697"/>
    </row>
    <row r="5" spans="1:256">
      <c r="A5" s="38" t="s">
        <v>444</v>
      </c>
      <c r="B5" s="169" t="s">
        <v>97</v>
      </c>
      <c r="C5" s="169"/>
      <c r="D5" s="45"/>
    </row>
    <row r="6" spans="1:256">
      <c r="A6" s="38"/>
      <c r="B6" s="169"/>
      <c r="C6" s="169"/>
      <c r="D6" s="45"/>
    </row>
    <row r="7" spans="1:256">
      <c r="A7" s="388"/>
      <c r="B7" s="169"/>
      <c r="C7" s="169"/>
      <c r="D7" s="389"/>
    </row>
    <row r="8" spans="1:256">
      <c r="A8" s="390" t="s">
        <v>311</v>
      </c>
      <c r="B8" s="169"/>
      <c r="C8" s="391"/>
      <c r="D8" s="392"/>
    </row>
    <row r="9" spans="1:256">
      <c r="A9" s="393" t="s">
        <v>13</v>
      </c>
      <c r="B9" s="394">
        <v>400000</v>
      </c>
      <c r="C9" s="391"/>
      <c r="D9" s="392"/>
    </row>
    <row r="10" spans="1:256">
      <c r="A10" s="42"/>
      <c r="B10" s="169"/>
      <c r="C10" s="391"/>
      <c r="D10" s="392"/>
    </row>
    <row r="11" spans="1:256">
      <c r="A11" s="395" t="s">
        <v>446</v>
      </c>
      <c r="B11" s="169"/>
      <c r="C11" s="391"/>
      <c r="D11" s="396"/>
    </row>
    <row r="12" spans="1:256">
      <c r="A12" s="397" t="s">
        <v>122</v>
      </c>
      <c r="B12" s="398">
        <v>35893</v>
      </c>
      <c r="C12" s="391"/>
      <c r="D12" s="392"/>
    </row>
    <row r="13" spans="1:256">
      <c r="A13" s="397" t="s">
        <v>123</v>
      </c>
      <c r="B13" s="399">
        <v>47379</v>
      </c>
      <c r="C13" s="391"/>
      <c r="D13" s="392"/>
    </row>
    <row r="14" spans="1:256">
      <c r="A14" s="397" t="s">
        <v>124</v>
      </c>
      <c r="B14" s="399">
        <v>46274</v>
      </c>
      <c r="C14" s="391"/>
      <c r="D14" s="392"/>
    </row>
    <row r="15" spans="1:256">
      <c r="A15" s="400"/>
      <c r="B15" s="401"/>
      <c r="C15" s="391"/>
      <c r="D15" s="392"/>
    </row>
    <row r="16" spans="1:256">
      <c r="A16" s="402" t="s">
        <v>445</v>
      </c>
      <c r="B16" s="401"/>
      <c r="C16" s="403"/>
      <c r="D16" s="404"/>
    </row>
    <row r="17" spans="1:4">
      <c r="A17" s="397" t="s">
        <v>125</v>
      </c>
      <c r="B17" s="405">
        <v>6834</v>
      </c>
      <c r="C17" s="405"/>
      <c r="D17" s="406"/>
    </row>
    <row r="18" spans="1:4">
      <c r="A18" s="397" t="s">
        <v>126</v>
      </c>
      <c r="B18" s="405">
        <v>2734</v>
      </c>
      <c r="C18" s="407"/>
      <c r="D18" s="406"/>
    </row>
    <row r="19" spans="1:4">
      <c r="A19" s="42"/>
      <c r="B19" s="408"/>
      <c r="C19" s="409"/>
      <c r="D19" s="410"/>
    </row>
    <row r="20" spans="1:4">
      <c r="A20" s="38" t="s">
        <v>224</v>
      </c>
      <c r="B20" s="411"/>
      <c r="C20" s="407"/>
      <c r="D20" s="406"/>
    </row>
    <row r="21" spans="1:4">
      <c r="A21" s="412" t="s">
        <v>447</v>
      </c>
      <c r="B21" s="413">
        <v>2199</v>
      </c>
      <c r="C21" s="407"/>
      <c r="D21" s="406"/>
    </row>
    <row r="22" spans="1:4">
      <c r="A22" s="38"/>
      <c r="B22" s="411"/>
      <c r="C22" s="409"/>
      <c r="D22" s="406"/>
    </row>
    <row r="23" spans="1:4">
      <c r="A23" s="38" t="s">
        <v>314</v>
      </c>
      <c r="B23" s="411"/>
      <c r="C23" s="407"/>
      <c r="D23" s="406"/>
    </row>
    <row r="24" spans="1:4">
      <c r="A24" s="412" t="s">
        <v>312</v>
      </c>
      <c r="B24" s="413">
        <v>50180</v>
      </c>
      <c r="C24" s="170"/>
      <c r="D24" s="404"/>
    </row>
    <row r="25" spans="1:4">
      <c r="A25" s="42"/>
      <c r="B25" s="407"/>
      <c r="C25" s="169"/>
      <c r="D25" s="45"/>
    </row>
    <row r="26" spans="1:4">
      <c r="A26" s="38" t="s">
        <v>313</v>
      </c>
      <c r="B26" s="170"/>
      <c r="C26" s="169"/>
      <c r="D26" s="45"/>
    </row>
    <row r="27" spans="1:4">
      <c r="A27" s="412" t="s">
        <v>58</v>
      </c>
      <c r="B27" s="414">
        <v>7768</v>
      </c>
      <c r="C27" s="169"/>
      <c r="D27" s="45"/>
    </row>
    <row r="28" spans="1:4">
      <c r="A28" s="42"/>
      <c r="B28" s="170"/>
      <c r="C28" s="169"/>
      <c r="D28" s="45"/>
    </row>
    <row r="29" spans="1:4">
      <c r="A29" s="415" t="s">
        <v>579</v>
      </c>
      <c r="B29" s="169"/>
      <c r="C29" s="169"/>
      <c r="D29" s="45"/>
    </row>
    <row r="30" spans="1:4">
      <c r="A30" s="397" t="s">
        <v>580</v>
      </c>
      <c r="B30" s="398">
        <v>127252</v>
      </c>
      <c r="C30" s="169"/>
      <c r="D30" s="45"/>
    </row>
    <row r="31" spans="1:4">
      <c r="A31" s="397" t="s">
        <v>581</v>
      </c>
      <c r="B31" s="399">
        <v>114527</v>
      </c>
      <c r="C31" s="169"/>
      <c r="D31" s="45"/>
    </row>
    <row r="32" spans="1:4">
      <c r="A32" s="397" t="s">
        <v>582</v>
      </c>
      <c r="B32" s="399">
        <v>76351</v>
      </c>
      <c r="C32" s="169"/>
      <c r="D32" s="45"/>
    </row>
    <row r="33" spans="1:4">
      <c r="A33" s="397" t="s">
        <v>583</v>
      </c>
      <c r="B33" s="28">
        <v>49664</v>
      </c>
      <c r="C33" s="169"/>
      <c r="D33" s="45"/>
    </row>
    <row r="34" spans="1:4">
      <c r="A34" s="416"/>
      <c r="B34" s="169"/>
      <c r="C34" s="169"/>
      <c r="D34" s="45"/>
    </row>
    <row r="35" spans="1:4">
      <c r="A35" s="415" t="s">
        <v>871</v>
      </c>
      <c r="B35" s="169"/>
      <c r="C35" s="169"/>
      <c r="D35" s="45"/>
    </row>
    <row r="36" spans="1:4">
      <c r="A36" s="417" t="s">
        <v>872</v>
      </c>
      <c r="B36" s="28">
        <v>134087</v>
      </c>
      <c r="C36" s="169"/>
      <c r="D36" s="45"/>
    </row>
    <row r="37" spans="1:4">
      <c r="A37" s="417" t="s">
        <v>873</v>
      </c>
      <c r="B37" s="28">
        <v>127382</v>
      </c>
      <c r="C37" s="169"/>
      <c r="D37" s="45"/>
    </row>
    <row r="38" spans="1:4">
      <c r="A38" s="417" t="s">
        <v>874</v>
      </c>
      <c r="B38" s="28">
        <v>120678</v>
      </c>
      <c r="C38" s="169"/>
      <c r="D38" s="45"/>
    </row>
    <row r="39" spans="1:4" ht="13.5" thickBot="1">
      <c r="A39" s="418" t="s">
        <v>875</v>
      </c>
      <c r="B39" s="419">
        <v>113974</v>
      </c>
      <c r="C39" s="4"/>
      <c r="D39" s="420"/>
    </row>
  </sheetData>
  <mergeCells count="67">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 ref="U3:X3"/>
    <mergeCell ref="A1:B1"/>
    <mergeCell ref="A2:D2"/>
    <mergeCell ref="E3:H3"/>
    <mergeCell ref="I3:L3"/>
    <mergeCell ref="M3:P3"/>
    <mergeCell ref="Q3:T3"/>
    <mergeCell ref="A3:D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DA3:DD3"/>
    <mergeCell ref="DE3:DH3"/>
    <mergeCell ref="DI3:DL3"/>
    <mergeCell ref="BQ3:BT3"/>
    <mergeCell ref="AK3:AN3"/>
    <mergeCell ref="AO3:AR3"/>
    <mergeCell ref="IC3:IF3"/>
    <mergeCell ref="IG3:IJ3"/>
    <mergeCell ref="IK3:IN3"/>
    <mergeCell ref="IO3:IR3"/>
    <mergeCell ref="IS3:IV3"/>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enableFormatConditionsCalculation="0">
    <pageSetUpPr fitToPage="1"/>
  </sheetPr>
  <dimension ref="A1:G98"/>
  <sheetViews>
    <sheetView zoomScale="80" zoomScaleNormal="80" workbookViewId="0">
      <selection activeCell="A2" sqref="A2"/>
    </sheetView>
  </sheetViews>
  <sheetFormatPr defaultColWidth="9.28515625" defaultRowHeight="12.75"/>
  <cols>
    <col min="1" max="1" width="61" bestFit="1" customWidth="1"/>
    <col min="2" max="2" width="12.7109375" customWidth="1"/>
    <col min="3" max="3" width="14.28515625" customWidth="1"/>
    <col min="4" max="4" width="15" customWidth="1"/>
    <col min="5" max="5" width="16.28515625" customWidth="1"/>
    <col min="6" max="6" width="15.5703125" customWidth="1"/>
    <col min="7" max="7" width="13.28515625" customWidth="1"/>
    <col min="8" max="8" width="12.28515625" customWidth="1"/>
    <col min="9" max="9" width="12.7109375" customWidth="1"/>
    <col min="10" max="10" width="13" customWidth="1"/>
    <col min="11" max="11" width="13.7109375" customWidth="1"/>
    <col min="12" max="12" width="15" customWidth="1"/>
    <col min="13" max="13" width="10.7109375" customWidth="1"/>
    <col min="14" max="14" width="14.28515625" customWidth="1"/>
    <col min="16" max="16" width="12.7109375" customWidth="1"/>
  </cols>
  <sheetData>
    <row r="1" spans="1:7" ht="21" customHeight="1" thickBot="1">
      <c r="A1" s="700" t="s">
        <v>876</v>
      </c>
      <c r="B1" s="701"/>
      <c r="C1" s="5"/>
      <c r="D1" s="13" t="s">
        <v>202</v>
      </c>
      <c r="E1" s="14" t="s">
        <v>132</v>
      </c>
    </row>
    <row r="2" spans="1:7" ht="12.75" customHeight="1" thickBot="1">
      <c r="A2" s="434" t="s">
        <v>868</v>
      </c>
      <c r="B2" s="435" t="s">
        <v>413</v>
      </c>
      <c r="C2" s="435" t="s">
        <v>427</v>
      </c>
      <c r="D2" s="435" t="s">
        <v>218</v>
      </c>
      <c r="E2" s="436"/>
      <c r="F2" s="157"/>
      <c r="G2" s="157"/>
    </row>
    <row r="3" spans="1:7">
      <c r="A3" s="437" t="s">
        <v>436</v>
      </c>
      <c r="B3" s="158"/>
      <c r="C3" s="158"/>
      <c r="D3" s="158"/>
      <c r="E3" s="436"/>
      <c r="F3" s="438"/>
      <c r="G3" s="157"/>
    </row>
    <row r="4" spans="1:7">
      <c r="A4" s="437"/>
      <c r="B4" s="437"/>
      <c r="C4" s="437"/>
      <c r="D4" s="437"/>
      <c r="E4" s="436"/>
      <c r="F4" s="438"/>
      <c r="G4" s="157"/>
    </row>
    <row r="5" spans="1:7">
      <c r="A5" s="437" t="s">
        <v>802</v>
      </c>
      <c r="B5" s="437">
        <v>55153</v>
      </c>
      <c r="C5" s="437"/>
      <c r="D5" s="437"/>
      <c r="E5" s="436"/>
      <c r="F5" s="438"/>
      <c r="G5" s="157"/>
    </row>
    <row r="6" spans="1:7">
      <c r="A6" s="437" t="s">
        <v>803</v>
      </c>
      <c r="B6" s="437">
        <v>47659</v>
      </c>
      <c r="C6" s="437"/>
      <c r="D6" s="437"/>
      <c r="E6" s="436"/>
      <c r="F6" s="438"/>
      <c r="G6" s="157"/>
    </row>
    <row r="7" spans="1:7">
      <c r="A7" s="437" t="s">
        <v>888</v>
      </c>
      <c r="B7" s="157"/>
      <c r="C7" s="437"/>
      <c r="D7" s="437">
        <v>182000</v>
      </c>
      <c r="E7" s="436"/>
      <c r="F7" s="438"/>
      <c r="G7" s="157"/>
    </row>
    <row r="8" spans="1:7">
      <c r="A8" s="437" t="s">
        <v>612</v>
      </c>
      <c r="B8" s="437">
        <v>4347</v>
      </c>
      <c r="C8" s="437"/>
      <c r="D8" s="437"/>
      <c r="E8" s="436"/>
      <c r="F8" s="438"/>
      <c r="G8" s="157"/>
    </row>
    <row r="9" spans="1:7">
      <c r="A9" s="437" t="s">
        <v>804</v>
      </c>
      <c r="B9" s="437"/>
      <c r="C9" s="437">
        <v>37046</v>
      </c>
      <c r="D9" s="158"/>
      <c r="E9" s="436"/>
      <c r="F9" s="438"/>
      <c r="G9" s="157"/>
    </row>
    <row r="10" spans="1:7">
      <c r="A10" s="437" t="s">
        <v>805</v>
      </c>
      <c r="B10" s="437"/>
      <c r="C10" s="437">
        <v>13883</v>
      </c>
      <c r="D10" s="158"/>
      <c r="E10" s="436"/>
      <c r="F10" s="438"/>
      <c r="G10" s="157"/>
    </row>
    <row r="11" spans="1:7">
      <c r="A11" s="439"/>
      <c r="B11" s="437"/>
      <c r="C11" s="437"/>
      <c r="D11" s="437"/>
      <c r="E11" s="436"/>
      <c r="F11" s="438"/>
      <c r="G11" s="157"/>
    </row>
    <row r="12" spans="1:7" ht="13.5">
      <c r="A12" s="440" t="s">
        <v>796</v>
      </c>
      <c r="B12" s="437"/>
      <c r="C12" s="437"/>
      <c r="D12" s="437"/>
      <c r="E12" s="436"/>
      <c r="F12" s="438"/>
      <c r="G12" s="157"/>
    </row>
    <row r="13" spans="1:7">
      <c r="A13" s="437" t="s">
        <v>547</v>
      </c>
      <c r="B13" s="437">
        <v>22607</v>
      </c>
      <c r="C13" s="437"/>
      <c r="D13" s="437"/>
      <c r="E13" s="436"/>
      <c r="F13" s="438"/>
      <c r="G13" s="157"/>
    </row>
    <row r="14" spans="1:7">
      <c r="A14" s="437" t="s">
        <v>723</v>
      </c>
      <c r="B14" s="437">
        <v>133352</v>
      </c>
      <c r="C14" s="437"/>
      <c r="D14" s="437"/>
      <c r="E14" s="436"/>
      <c r="F14" s="438"/>
      <c r="G14" s="157"/>
    </row>
    <row r="15" spans="1:7">
      <c r="A15" s="439"/>
      <c r="B15" s="437"/>
      <c r="C15" s="437"/>
      <c r="D15" s="437"/>
      <c r="E15" s="436"/>
      <c r="F15" s="438"/>
      <c r="G15" s="157"/>
    </row>
    <row r="16" spans="1:7">
      <c r="A16" s="441" t="s">
        <v>797</v>
      </c>
      <c r="B16" s="437"/>
      <c r="C16" s="437"/>
      <c r="D16" s="437"/>
      <c r="E16" s="436"/>
      <c r="F16" s="438"/>
      <c r="G16" s="157"/>
    </row>
    <row r="17" spans="1:7">
      <c r="A17" s="437" t="s">
        <v>798</v>
      </c>
      <c r="B17" s="437">
        <v>23500</v>
      </c>
      <c r="C17" s="437"/>
      <c r="D17" s="437"/>
      <c r="E17" s="436"/>
      <c r="F17" s="438"/>
      <c r="G17" s="157"/>
    </row>
    <row r="18" spans="1:7">
      <c r="A18" s="437" t="s">
        <v>799</v>
      </c>
      <c r="B18" s="158"/>
      <c r="C18" s="437">
        <v>79303</v>
      </c>
      <c r="D18" s="437"/>
      <c r="E18" s="436"/>
      <c r="F18" s="438"/>
      <c r="G18" s="157"/>
    </row>
    <row r="19" spans="1:7">
      <c r="A19" s="437" t="s">
        <v>800</v>
      </c>
      <c r="B19" s="158"/>
      <c r="C19" s="437">
        <v>118954</v>
      </c>
      <c r="D19" s="437"/>
      <c r="E19" s="436"/>
      <c r="F19" s="438"/>
      <c r="G19" s="157"/>
    </row>
    <row r="20" spans="1:7">
      <c r="A20" s="438"/>
      <c r="B20" s="442"/>
      <c r="C20" s="443"/>
      <c r="D20" s="444"/>
      <c r="E20" s="436"/>
      <c r="F20" s="438"/>
      <c r="G20" s="157"/>
    </row>
    <row r="21" spans="1:7">
      <c r="A21" s="445" t="s">
        <v>485</v>
      </c>
      <c r="B21" s="445"/>
      <c r="C21" s="445"/>
      <c r="D21" s="445"/>
      <c r="E21" s="436"/>
      <c r="F21" s="157"/>
      <c r="G21" s="157"/>
    </row>
    <row r="22" spans="1:7" ht="13.5" thickBot="1">
      <c r="A22" s="438"/>
      <c r="B22" s="443"/>
      <c r="C22" s="443"/>
      <c r="D22" s="446"/>
      <c r="E22" s="436"/>
      <c r="F22" s="438"/>
      <c r="G22" s="157"/>
    </row>
    <row r="23" spans="1:7" ht="15.75" thickBot="1">
      <c r="A23" s="434" t="s">
        <v>806</v>
      </c>
      <c r="B23" s="435" t="s">
        <v>413</v>
      </c>
      <c r="C23" s="435" t="s">
        <v>427</v>
      </c>
      <c r="D23" s="435" t="s">
        <v>218</v>
      </c>
      <c r="E23" s="363"/>
      <c r="F23" s="363"/>
      <c r="G23" s="363"/>
    </row>
    <row r="24" spans="1:7" ht="15">
      <c r="A24" s="437"/>
      <c r="B24" s="447"/>
      <c r="C24" s="447"/>
      <c r="D24" s="447"/>
      <c r="E24" s="363"/>
      <c r="F24" s="363"/>
      <c r="G24" s="363"/>
    </row>
    <row r="25" spans="1:7" ht="15">
      <c r="A25" s="437" t="s">
        <v>807</v>
      </c>
      <c r="B25" s="437"/>
      <c r="C25" s="437"/>
      <c r="D25" s="437">
        <v>594927</v>
      </c>
      <c r="E25" s="363"/>
      <c r="F25" s="363"/>
      <c r="G25" s="363"/>
    </row>
    <row r="26" spans="1:7">
      <c r="A26" s="437" t="s">
        <v>889</v>
      </c>
      <c r="B26" s="437"/>
      <c r="C26" s="437"/>
      <c r="D26" s="437">
        <v>247000</v>
      </c>
      <c r="E26" s="436"/>
      <c r="F26" s="157"/>
      <c r="G26" s="157"/>
    </row>
    <row r="27" spans="1:7" ht="13.5" thickBot="1">
      <c r="A27" s="437"/>
      <c r="B27" s="158"/>
      <c r="C27" s="158"/>
      <c r="D27" s="436"/>
      <c r="E27" s="436"/>
      <c r="F27" s="157"/>
      <c r="G27" s="157"/>
    </row>
    <row r="28" spans="1:7" ht="15.75" thickBot="1">
      <c r="A28" s="434" t="s">
        <v>808</v>
      </c>
      <c r="B28" s="435" t="s">
        <v>464</v>
      </c>
      <c r="C28" s="435"/>
      <c r="D28" s="435" t="s">
        <v>465</v>
      </c>
      <c r="E28" s="363"/>
      <c r="F28" s="363"/>
      <c r="G28" s="363"/>
    </row>
    <row r="29" spans="1:7" ht="15">
      <c r="A29" s="437"/>
      <c r="B29" s="158"/>
      <c r="C29" s="448"/>
      <c r="D29" s="158"/>
      <c r="E29" s="158"/>
      <c r="F29" s="363"/>
      <c r="G29" s="363"/>
    </row>
    <row r="30" spans="1:7" ht="15">
      <c r="A30" s="437"/>
      <c r="B30" s="364"/>
      <c r="C30" s="365"/>
      <c r="D30" s="364"/>
      <c r="E30" s="158"/>
      <c r="F30" s="363"/>
      <c r="G30" s="363"/>
    </row>
    <row r="31" spans="1:7">
      <c r="A31" s="19" t="s">
        <v>809</v>
      </c>
      <c r="B31" s="20">
        <v>3509</v>
      </c>
      <c r="C31" s="20"/>
      <c r="D31" s="20">
        <v>3509</v>
      </c>
      <c r="E31" s="366"/>
      <c r="F31" s="367"/>
      <c r="G31" s="367"/>
    </row>
    <row r="32" spans="1:7" ht="15">
      <c r="A32" s="437"/>
      <c r="B32" s="364"/>
      <c r="C32" s="363"/>
      <c r="D32" s="363"/>
      <c r="E32" s="158"/>
      <c r="F32" s="363"/>
      <c r="G32" s="363"/>
    </row>
    <row r="33" spans="1:7" ht="15">
      <c r="A33" s="437"/>
      <c r="B33" s="158"/>
      <c r="C33" s="363"/>
      <c r="D33" s="363"/>
      <c r="E33" s="436"/>
      <c r="F33" s="157"/>
      <c r="G33" s="157"/>
    </row>
    <row r="34" spans="1:7">
      <c r="A34" s="449" t="s">
        <v>810</v>
      </c>
      <c r="B34" s="450" t="s">
        <v>811</v>
      </c>
      <c r="C34" s="450"/>
      <c r="D34" s="450" t="s">
        <v>812</v>
      </c>
      <c r="E34" s="436"/>
      <c r="F34" s="157"/>
      <c r="G34" s="157"/>
    </row>
    <row r="35" spans="1:7">
      <c r="A35" s="451"/>
      <c r="B35" s="452">
        <v>1545</v>
      </c>
      <c r="C35" s="453"/>
      <c r="D35" s="452">
        <v>1090</v>
      </c>
      <c r="E35" s="436"/>
      <c r="F35" s="157"/>
      <c r="G35" s="157"/>
    </row>
    <row r="36" spans="1:7">
      <c r="A36" s="158"/>
      <c r="B36" s="158"/>
      <c r="C36" s="453"/>
      <c r="D36" s="158"/>
      <c r="E36" s="436"/>
      <c r="F36" s="157"/>
      <c r="G36" s="157"/>
    </row>
    <row r="37" spans="1:7">
      <c r="A37" s="445" t="s">
        <v>485</v>
      </c>
      <c r="B37" s="445"/>
      <c r="C37" s="445"/>
      <c r="D37" s="445"/>
      <c r="E37" s="436"/>
      <c r="F37" s="157"/>
      <c r="G37" s="157"/>
    </row>
    <row r="38" spans="1:7" ht="13.5" thickBot="1">
      <c r="A38" s="454"/>
      <c r="B38" s="454"/>
      <c r="C38" s="454"/>
      <c r="D38" s="158"/>
      <c r="E38" s="436"/>
      <c r="F38" s="157"/>
      <c r="G38" s="157"/>
    </row>
    <row r="39" spans="1:7" ht="18.75" thickBot="1">
      <c r="A39" s="21" t="s">
        <v>813</v>
      </c>
      <c r="B39" s="22"/>
      <c r="C39" s="22"/>
      <c r="D39" s="23"/>
      <c r="E39" s="24"/>
      <c r="F39" s="25"/>
      <c r="G39" s="25"/>
    </row>
    <row r="40" spans="1:7">
      <c r="A40" s="437" t="s">
        <v>255</v>
      </c>
      <c r="B40" s="437"/>
      <c r="C40" s="437"/>
      <c r="D40" s="437" t="s">
        <v>256</v>
      </c>
      <c r="E40" s="437"/>
      <c r="F40" s="437"/>
      <c r="G40" s="437"/>
    </row>
    <row r="41" spans="1:7">
      <c r="A41" s="437"/>
      <c r="B41" s="437"/>
      <c r="C41" s="437"/>
      <c r="D41" s="437"/>
      <c r="E41" s="437"/>
      <c r="F41" s="437"/>
      <c r="G41" s="437"/>
    </row>
    <row r="42" spans="1:7" ht="15">
      <c r="A42" s="455" t="s">
        <v>257</v>
      </c>
      <c r="B42" s="455"/>
      <c r="C42" s="455" t="s">
        <v>258</v>
      </c>
      <c r="D42" s="455" t="s">
        <v>259</v>
      </c>
      <c r="E42" s="455" t="s">
        <v>260</v>
      </c>
      <c r="F42" s="455" t="s">
        <v>261</v>
      </c>
      <c r="G42" s="455" t="s">
        <v>262</v>
      </c>
    </row>
    <row r="43" spans="1:7">
      <c r="A43" s="456" t="s">
        <v>890</v>
      </c>
      <c r="B43" s="456"/>
      <c r="C43" s="456" t="s">
        <v>891</v>
      </c>
      <c r="D43" s="456" t="s">
        <v>892</v>
      </c>
      <c r="E43" s="456" t="s">
        <v>893</v>
      </c>
      <c r="F43" s="456" t="s">
        <v>894</v>
      </c>
      <c r="G43" s="456" t="s">
        <v>895</v>
      </c>
    </row>
    <row r="44" spans="1:7">
      <c r="A44" s="456" t="s">
        <v>896</v>
      </c>
      <c r="B44" s="456"/>
      <c r="C44" s="456" t="s">
        <v>897</v>
      </c>
      <c r="D44" s="456" t="s">
        <v>898</v>
      </c>
      <c r="E44" s="456" t="s">
        <v>893</v>
      </c>
      <c r="F44" s="456" t="s">
        <v>899</v>
      </c>
      <c r="G44" s="456" t="s">
        <v>895</v>
      </c>
    </row>
    <row r="45" spans="1:7">
      <c r="A45" s="456" t="s">
        <v>900</v>
      </c>
      <c r="B45" s="456"/>
      <c r="C45" s="456" t="s">
        <v>901</v>
      </c>
      <c r="D45" s="456" t="s">
        <v>902</v>
      </c>
      <c r="E45" s="456" t="s">
        <v>893</v>
      </c>
      <c r="F45" s="456" t="s">
        <v>903</v>
      </c>
      <c r="G45" s="456" t="s">
        <v>895</v>
      </c>
    </row>
    <row r="46" spans="1:7">
      <c r="A46" s="456" t="s">
        <v>904</v>
      </c>
      <c r="B46" s="456"/>
      <c r="C46" s="456" t="s">
        <v>905</v>
      </c>
      <c r="D46" s="456" t="s">
        <v>906</v>
      </c>
      <c r="E46" s="456" t="s">
        <v>893</v>
      </c>
      <c r="F46" s="456" t="s">
        <v>907</v>
      </c>
      <c r="G46" s="456" t="s">
        <v>895</v>
      </c>
    </row>
    <row r="47" spans="1:7">
      <c r="A47" s="456" t="s">
        <v>908</v>
      </c>
      <c r="B47" s="456" t="s">
        <v>310</v>
      </c>
      <c r="C47" s="456" t="s">
        <v>909</v>
      </c>
      <c r="D47" s="456" t="s">
        <v>910</v>
      </c>
      <c r="E47" s="456" t="s">
        <v>893</v>
      </c>
      <c r="F47" s="456" t="s">
        <v>911</v>
      </c>
      <c r="G47" s="456" t="s">
        <v>895</v>
      </c>
    </row>
    <row r="48" spans="1:7">
      <c r="A48" s="456" t="s">
        <v>912</v>
      </c>
      <c r="B48" s="456" t="s">
        <v>310</v>
      </c>
      <c r="C48" s="456" t="s">
        <v>913</v>
      </c>
      <c r="D48" s="456" t="s">
        <v>914</v>
      </c>
      <c r="E48" s="456" t="s">
        <v>893</v>
      </c>
      <c r="F48" s="456" t="s">
        <v>915</v>
      </c>
      <c r="G48" s="456" t="s">
        <v>895</v>
      </c>
    </row>
    <row r="49" spans="1:7">
      <c r="A49" s="456" t="s">
        <v>916</v>
      </c>
      <c r="B49" s="456" t="s">
        <v>310</v>
      </c>
      <c r="C49" s="456" t="s">
        <v>917</v>
      </c>
      <c r="D49" s="456"/>
      <c r="E49" s="456" t="s">
        <v>918</v>
      </c>
      <c r="F49" s="456"/>
      <c r="G49" s="456" t="s">
        <v>919</v>
      </c>
    </row>
    <row r="50" spans="1:7">
      <c r="A50" s="456" t="s">
        <v>920</v>
      </c>
      <c r="B50" s="456" t="s">
        <v>310</v>
      </c>
      <c r="C50" s="456" t="s">
        <v>921</v>
      </c>
      <c r="D50" s="456"/>
      <c r="E50" s="456" t="s">
        <v>922</v>
      </c>
      <c r="F50" s="456"/>
      <c r="G50" s="456" t="s">
        <v>923</v>
      </c>
    </row>
    <row r="51" spans="1:7">
      <c r="A51" s="456" t="s">
        <v>924</v>
      </c>
      <c r="B51" s="456" t="s">
        <v>310</v>
      </c>
      <c r="C51" s="456" t="s">
        <v>925</v>
      </c>
      <c r="D51" s="456"/>
      <c r="E51" s="456" t="s">
        <v>926</v>
      </c>
      <c r="F51" s="456"/>
      <c r="G51" s="456" t="s">
        <v>927</v>
      </c>
    </row>
    <row r="52" spans="1:7">
      <c r="A52" s="456" t="s">
        <v>928</v>
      </c>
      <c r="B52" s="456" t="s">
        <v>310</v>
      </c>
      <c r="C52" s="456" t="s">
        <v>929</v>
      </c>
      <c r="D52" s="456"/>
      <c r="E52" s="456" t="s">
        <v>930</v>
      </c>
      <c r="F52" s="456"/>
      <c r="G52" s="456" t="s">
        <v>931</v>
      </c>
    </row>
    <row r="53" spans="1:7">
      <c r="A53" s="456" t="s">
        <v>932</v>
      </c>
      <c r="B53" s="456" t="s">
        <v>310</v>
      </c>
      <c r="C53" s="456" t="s">
        <v>933</v>
      </c>
      <c r="D53" s="456"/>
      <c r="E53" s="456" t="s">
        <v>934</v>
      </c>
      <c r="F53" s="456"/>
      <c r="G53" s="456" t="s">
        <v>935</v>
      </c>
    </row>
    <row r="54" spans="1:7">
      <c r="A54" s="456" t="s">
        <v>936</v>
      </c>
      <c r="B54" s="456" t="s">
        <v>310</v>
      </c>
      <c r="C54" s="456" t="s">
        <v>937</v>
      </c>
      <c r="D54" s="456"/>
      <c r="E54" s="456" t="s">
        <v>938</v>
      </c>
      <c r="F54" s="456"/>
      <c r="G54" s="456" t="s">
        <v>939</v>
      </c>
    </row>
    <row r="55" spans="1:7">
      <c r="A55" s="456" t="s">
        <v>940</v>
      </c>
      <c r="B55" s="456" t="s">
        <v>310</v>
      </c>
      <c r="C55" s="456" t="s">
        <v>941</v>
      </c>
      <c r="D55" s="456"/>
      <c r="E55" s="456" t="s">
        <v>942</v>
      </c>
      <c r="F55" s="456"/>
      <c r="G55" s="456" t="s">
        <v>943</v>
      </c>
    </row>
    <row r="56" spans="1:7">
      <c r="A56" s="456" t="s">
        <v>944</v>
      </c>
      <c r="B56" s="456" t="s">
        <v>310</v>
      </c>
      <c r="C56" s="456" t="s">
        <v>945</v>
      </c>
      <c r="D56" s="456"/>
      <c r="E56" s="456" t="s">
        <v>946</v>
      </c>
      <c r="F56" s="456"/>
      <c r="G56" s="456" t="s">
        <v>947</v>
      </c>
    </row>
    <row r="57" spans="1:7">
      <c r="A57" s="456" t="s">
        <v>948</v>
      </c>
      <c r="B57" s="456" t="s">
        <v>310</v>
      </c>
      <c r="C57" s="456" t="s">
        <v>949</v>
      </c>
      <c r="D57" s="456"/>
      <c r="E57" s="456" t="s">
        <v>950</v>
      </c>
      <c r="F57" s="456"/>
      <c r="G57" s="456" t="s">
        <v>951</v>
      </c>
    </row>
    <row r="58" spans="1:7">
      <c r="A58" s="456" t="s">
        <v>952</v>
      </c>
      <c r="B58" s="456" t="s">
        <v>310</v>
      </c>
      <c r="C58" s="456" t="s">
        <v>953</v>
      </c>
      <c r="D58" s="456"/>
      <c r="E58" s="456" t="s">
        <v>954</v>
      </c>
      <c r="F58" s="456"/>
      <c r="G58" s="456" t="s">
        <v>955</v>
      </c>
    </row>
    <row r="59" spans="1:7">
      <c r="A59" s="456" t="s">
        <v>956</v>
      </c>
      <c r="B59" s="456" t="s">
        <v>310</v>
      </c>
      <c r="C59" s="456" t="s">
        <v>957</v>
      </c>
      <c r="D59" s="456"/>
      <c r="E59" s="456" t="s">
        <v>958</v>
      </c>
      <c r="F59" s="456"/>
      <c r="G59" s="456" t="s">
        <v>959</v>
      </c>
    </row>
    <row r="60" spans="1:7">
      <c r="A60" s="456" t="s">
        <v>960</v>
      </c>
      <c r="B60" s="456" t="s">
        <v>310</v>
      </c>
      <c r="C60" s="456" t="s">
        <v>961</v>
      </c>
      <c r="D60" s="456"/>
      <c r="E60" s="456" t="s">
        <v>962</v>
      </c>
      <c r="F60" s="456"/>
      <c r="G60" s="456" t="s">
        <v>963</v>
      </c>
    </row>
    <row r="61" spans="1:7">
      <c r="A61" s="456" t="s">
        <v>964</v>
      </c>
      <c r="B61" s="456" t="s">
        <v>310</v>
      </c>
      <c r="C61" s="456" t="s">
        <v>965</v>
      </c>
      <c r="D61" s="456"/>
      <c r="E61" s="456" t="s">
        <v>966</v>
      </c>
      <c r="F61" s="456"/>
      <c r="G61" s="456" t="s">
        <v>967</v>
      </c>
    </row>
    <row r="62" spans="1:7">
      <c r="A62" s="456" t="s">
        <v>968</v>
      </c>
      <c r="B62" s="456" t="s">
        <v>310</v>
      </c>
      <c r="C62" s="456" t="s">
        <v>969</v>
      </c>
      <c r="D62" s="456"/>
      <c r="E62" s="456" t="s">
        <v>970</v>
      </c>
      <c r="F62" s="456"/>
      <c r="G62" s="456" t="s">
        <v>971</v>
      </c>
    </row>
    <row r="63" spans="1:7">
      <c r="A63" s="456" t="s">
        <v>972</v>
      </c>
      <c r="B63" s="456" t="s">
        <v>310</v>
      </c>
      <c r="C63" s="456" t="s">
        <v>973</v>
      </c>
      <c r="D63" s="456"/>
      <c r="E63" s="456" t="s">
        <v>974</v>
      </c>
      <c r="F63" s="456"/>
      <c r="G63" s="456" t="s">
        <v>975</v>
      </c>
    </row>
    <row r="64" spans="1:7">
      <c r="A64" s="456" t="s">
        <v>976</v>
      </c>
      <c r="B64" s="456" t="s">
        <v>310</v>
      </c>
      <c r="C64" s="456" t="s">
        <v>977</v>
      </c>
      <c r="D64" s="456"/>
      <c r="E64" s="456" t="s">
        <v>978</v>
      </c>
      <c r="F64" s="456"/>
      <c r="G64" s="456" t="s">
        <v>979</v>
      </c>
    </row>
    <row r="65" spans="1:7">
      <c r="A65" s="456" t="s">
        <v>980</v>
      </c>
      <c r="B65" s="456" t="s">
        <v>310</v>
      </c>
      <c r="C65" s="456" t="s">
        <v>981</v>
      </c>
      <c r="D65" s="456"/>
      <c r="E65" s="456" t="s">
        <v>982</v>
      </c>
      <c r="F65" s="456"/>
      <c r="G65" s="456" t="s">
        <v>983</v>
      </c>
    </row>
    <row r="66" spans="1:7">
      <c r="A66" s="456" t="s">
        <v>984</v>
      </c>
      <c r="B66" s="456" t="s">
        <v>310</v>
      </c>
      <c r="C66" s="456" t="s">
        <v>985</v>
      </c>
      <c r="D66" s="456"/>
      <c r="E66" s="456" t="s">
        <v>911</v>
      </c>
      <c r="F66" s="456"/>
      <c r="G66" s="456" t="s">
        <v>986</v>
      </c>
    </row>
    <row r="67" spans="1:7">
      <c r="A67" s="456" t="s">
        <v>987</v>
      </c>
      <c r="B67" s="456" t="s">
        <v>310</v>
      </c>
      <c r="C67" s="456" t="s">
        <v>988</v>
      </c>
      <c r="D67" s="456"/>
      <c r="E67" s="456" t="s">
        <v>989</v>
      </c>
      <c r="F67" s="456"/>
      <c r="G67" s="456" t="s">
        <v>990</v>
      </c>
    </row>
    <row r="68" spans="1:7">
      <c r="A68" s="456" t="s">
        <v>991</v>
      </c>
      <c r="B68" s="456" t="s">
        <v>310</v>
      </c>
      <c r="C68" s="456" t="s">
        <v>992</v>
      </c>
      <c r="D68" s="456"/>
      <c r="E68" s="456" t="s">
        <v>993</v>
      </c>
      <c r="F68" s="456"/>
      <c r="G68" s="456" t="s">
        <v>994</v>
      </c>
    </row>
    <row r="69" spans="1:7">
      <c r="A69" s="456" t="s">
        <v>995</v>
      </c>
      <c r="B69" s="456" t="s">
        <v>310</v>
      </c>
      <c r="C69" s="456" t="s">
        <v>996</v>
      </c>
      <c r="D69" s="456"/>
      <c r="E69" s="456" t="s">
        <v>997</v>
      </c>
      <c r="F69" s="456"/>
      <c r="G69" s="456" t="s">
        <v>998</v>
      </c>
    </row>
    <row r="70" spans="1:7">
      <c r="A70" s="456" t="s">
        <v>999</v>
      </c>
      <c r="B70" s="456" t="s">
        <v>310</v>
      </c>
      <c r="C70" s="456" t="s">
        <v>1000</v>
      </c>
      <c r="D70" s="456"/>
      <c r="E70" s="456" t="s">
        <v>1001</v>
      </c>
      <c r="F70" s="456"/>
      <c r="G70" s="456" t="s">
        <v>1002</v>
      </c>
    </row>
    <row r="71" spans="1:7">
      <c r="A71" s="456" t="s">
        <v>1003</v>
      </c>
      <c r="B71" s="456"/>
      <c r="C71" s="456"/>
      <c r="D71" s="456"/>
      <c r="E71" s="456" t="s">
        <v>1001</v>
      </c>
      <c r="F71" s="456"/>
      <c r="G71" s="456" t="s">
        <v>1002</v>
      </c>
    </row>
    <row r="72" spans="1:7">
      <c r="A72" s="437"/>
      <c r="B72" s="437"/>
      <c r="C72" s="437"/>
      <c r="D72" s="456"/>
      <c r="E72" s="456"/>
      <c r="F72" s="456"/>
      <c r="G72" s="456"/>
    </row>
    <row r="73" spans="1:7">
      <c r="A73" s="437"/>
      <c r="B73" s="437"/>
      <c r="C73" s="437"/>
      <c r="D73" s="437"/>
      <c r="E73" s="437"/>
      <c r="F73" s="437"/>
      <c r="G73" s="437"/>
    </row>
    <row r="74" spans="1:7">
      <c r="A74" s="437"/>
      <c r="B74" s="437"/>
      <c r="C74" s="437"/>
      <c r="D74" s="437"/>
      <c r="E74" s="437"/>
      <c r="F74" s="437"/>
      <c r="G74" s="437"/>
    </row>
    <row r="75" spans="1:7">
      <c r="A75" s="437" t="s">
        <v>263</v>
      </c>
      <c r="B75" s="437" t="s">
        <v>564</v>
      </c>
      <c r="C75" s="437"/>
      <c r="D75" s="437"/>
      <c r="E75" s="437"/>
      <c r="F75" s="437" t="s">
        <v>264</v>
      </c>
      <c r="G75" s="437"/>
    </row>
    <row r="76" spans="1:7">
      <c r="A76" s="437" t="s">
        <v>265</v>
      </c>
      <c r="B76" s="437" t="s">
        <v>266</v>
      </c>
      <c r="C76" s="437"/>
      <c r="D76" s="437"/>
      <c r="E76" s="437"/>
      <c r="F76" s="437" t="s">
        <v>264</v>
      </c>
      <c r="G76" s="437"/>
    </row>
    <row r="77" spans="1:7">
      <c r="A77" s="437" t="s">
        <v>267</v>
      </c>
      <c r="B77" s="437" t="s">
        <v>565</v>
      </c>
      <c r="C77" s="437"/>
      <c r="D77" s="437"/>
      <c r="E77" s="437"/>
      <c r="F77" s="437" t="s">
        <v>268</v>
      </c>
      <c r="G77" s="437"/>
    </row>
    <row r="78" spans="1:7">
      <c r="A78" s="437" t="s">
        <v>269</v>
      </c>
      <c r="B78" s="437" t="s">
        <v>270</v>
      </c>
      <c r="C78" s="437"/>
      <c r="D78" s="437"/>
      <c r="E78" s="437"/>
      <c r="F78" s="437" t="s">
        <v>268</v>
      </c>
      <c r="G78" s="437"/>
    </row>
    <row r="79" spans="1:7">
      <c r="A79" s="437"/>
      <c r="B79" s="437"/>
      <c r="C79" s="437"/>
      <c r="D79" s="437"/>
      <c r="E79" s="437"/>
      <c r="F79" s="437"/>
      <c r="G79" s="437"/>
    </row>
    <row r="80" spans="1:7">
      <c r="A80" s="437" t="s">
        <v>271</v>
      </c>
      <c r="B80" s="437"/>
      <c r="C80" s="437"/>
      <c r="D80" s="437"/>
      <c r="E80" s="437"/>
      <c r="F80" s="437"/>
      <c r="G80" s="456" t="s">
        <v>1004</v>
      </c>
    </row>
    <row r="81" spans="1:7">
      <c r="A81" s="26"/>
      <c r="B81" s="26"/>
      <c r="C81" s="26"/>
      <c r="D81" s="26"/>
      <c r="E81" s="26"/>
      <c r="F81" s="26"/>
      <c r="G81" s="26"/>
    </row>
    <row r="82" spans="1:7">
      <c r="A82" s="26"/>
      <c r="B82" s="26"/>
      <c r="C82" s="26"/>
      <c r="D82" s="26"/>
      <c r="E82" s="26"/>
      <c r="F82" s="26"/>
      <c r="G82" s="26"/>
    </row>
    <row r="83" spans="1:7">
      <c r="A83" s="26"/>
      <c r="B83" s="26"/>
      <c r="C83" s="26"/>
      <c r="D83" s="26"/>
      <c r="E83" s="26"/>
      <c r="F83" s="26"/>
      <c r="G83" s="26"/>
    </row>
    <row r="84" spans="1:7">
      <c r="A84" s="26"/>
      <c r="B84" s="26"/>
      <c r="C84" s="26"/>
      <c r="D84" s="26"/>
      <c r="E84" s="26"/>
      <c r="F84" s="26"/>
      <c r="G84" s="26"/>
    </row>
    <row r="90" spans="1:7" ht="12.75" customHeight="1"/>
    <row r="91" spans="1:7" ht="12.75" customHeight="1"/>
    <row r="92" spans="1:7" ht="12.75" customHeight="1"/>
    <row r="96" spans="1:7" ht="12.75" customHeight="1"/>
    <row r="97" ht="12.75" customHeight="1"/>
    <row r="98" ht="12.75" customHeight="1"/>
  </sheetData>
  <mergeCells count="1">
    <mergeCell ref="A1:B1"/>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enableFormatConditionsCalculation="0">
    <tabColor theme="0"/>
  </sheetPr>
  <dimension ref="A1:F17"/>
  <sheetViews>
    <sheetView zoomScale="80" zoomScaleNormal="80" workbookViewId="0">
      <selection activeCell="A2" sqref="A2:E2"/>
    </sheetView>
  </sheetViews>
  <sheetFormatPr defaultRowHeight="12.75"/>
  <cols>
    <col min="1" max="1" width="51.7109375" bestFit="1" customWidth="1"/>
    <col min="2" max="2" width="16.28515625" customWidth="1"/>
    <col min="3" max="5" width="15.7109375" customWidth="1"/>
  </cols>
  <sheetData>
    <row r="1" spans="1:6" ht="21" thickBot="1">
      <c r="A1" s="700" t="s">
        <v>876</v>
      </c>
      <c r="B1" s="701"/>
      <c r="C1" s="5"/>
      <c r="D1" s="13" t="s">
        <v>202</v>
      </c>
      <c r="E1" s="13"/>
      <c r="F1" s="14" t="s">
        <v>132</v>
      </c>
    </row>
    <row r="2" spans="1:6" ht="12.75" customHeight="1" thickBot="1">
      <c r="A2" s="695" t="s">
        <v>98</v>
      </c>
      <c r="B2" s="702"/>
      <c r="C2" s="702"/>
      <c r="D2" s="702"/>
      <c r="E2" s="703"/>
    </row>
    <row r="3" spans="1:6" ht="25.5">
      <c r="A3" s="33" t="s">
        <v>484</v>
      </c>
      <c r="B3" s="34" t="s">
        <v>348</v>
      </c>
      <c r="C3" s="35"/>
      <c r="D3" s="36"/>
      <c r="E3" s="37"/>
    </row>
    <row r="4" spans="1:6">
      <c r="A4" s="38" t="s">
        <v>56</v>
      </c>
      <c r="B4" s="39"/>
      <c r="C4" s="40"/>
      <c r="D4" s="40"/>
      <c r="E4" s="41"/>
    </row>
    <row r="5" spans="1:6">
      <c r="A5" s="42" t="s">
        <v>53</v>
      </c>
      <c r="B5" s="413">
        <v>38672</v>
      </c>
      <c r="C5" s="169"/>
      <c r="D5" s="421"/>
      <c r="E5" s="43"/>
    </row>
    <row r="6" spans="1:6">
      <c r="A6" s="42" t="s">
        <v>725</v>
      </c>
      <c r="B6" s="413">
        <v>52646</v>
      </c>
      <c r="C6" s="422"/>
      <c r="D6" s="40"/>
      <c r="E6" s="41"/>
    </row>
    <row r="7" spans="1:6">
      <c r="A7" s="42" t="s">
        <v>54</v>
      </c>
      <c r="B7" s="413">
        <v>7768</v>
      </c>
      <c r="C7" s="169"/>
      <c r="D7" s="44"/>
      <c r="E7" s="45"/>
    </row>
    <row r="8" spans="1:6">
      <c r="A8" s="42"/>
      <c r="B8" s="423"/>
      <c r="C8" s="169"/>
      <c r="D8" s="169"/>
      <c r="E8" s="45"/>
    </row>
    <row r="9" spans="1:6">
      <c r="A9" s="42"/>
      <c r="B9" s="423"/>
      <c r="C9" s="169"/>
      <c r="D9" s="169"/>
      <c r="E9" s="45"/>
    </row>
    <row r="10" spans="1:6">
      <c r="A10" s="38" t="s">
        <v>57</v>
      </c>
      <c r="B10" s="423"/>
      <c r="C10" s="40"/>
      <c r="D10" s="40"/>
      <c r="E10" s="41"/>
    </row>
    <row r="11" spans="1:6">
      <c r="A11" s="42" t="s">
        <v>55</v>
      </c>
      <c r="B11" s="413">
        <v>37128</v>
      </c>
      <c r="C11" s="169"/>
      <c r="D11" s="40"/>
      <c r="E11" s="41"/>
    </row>
    <row r="12" spans="1:6" ht="25.5">
      <c r="A12" s="424" t="s">
        <v>877</v>
      </c>
      <c r="B12" s="413">
        <v>18564</v>
      </c>
      <c r="C12" s="169"/>
      <c r="D12" s="169"/>
      <c r="E12" s="45"/>
    </row>
    <row r="13" spans="1:6" ht="13.5" thickBot="1">
      <c r="A13" s="46"/>
      <c r="B13" s="47"/>
      <c r="C13" s="48"/>
      <c r="D13" s="48"/>
      <c r="E13" s="49"/>
    </row>
    <row r="16" spans="1:6">
      <c r="A16" s="694"/>
      <c r="B16" s="694"/>
      <c r="C16" s="694"/>
      <c r="D16" s="694"/>
      <c r="E16" s="694"/>
    </row>
    <row r="17" spans="1:5">
      <c r="A17" s="694"/>
      <c r="B17" s="694"/>
      <c r="C17" s="694"/>
      <c r="D17" s="694"/>
      <c r="E17" s="694"/>
    </row>
  </sheetData>
  <mergeCells count="4">
    <mergeCell ref="A17:E17"/>
    <mergeCell ref="A16:E16"/>
    <mergeCell ref="A2:E2"/>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enableFormatConditionsCalculation="0"/>
  <dimension ref="A1:L276"/>
  <sheetViews>
    <sheetView zoomScale="80" zoomScaleNormal="80" workbookViewId="0">
      <selection sqref="A1:B1"/>
    </sheetView>
  </sheetViews>
  <sheetFormatPr defaultRowHeight="12.75"/>
  <cols>
    <col min="1" max="1" width="8" customWidth="1"/>
    <col min="2" max="2" width="58.28515625" customWidth="1"/>
    <col min="3" max="3" width="13.42578125" customWidth="1"/>
    <col min="4" max="4" width="12.42578125" customWidth="1"/>
    <col min="5" max="5" width="10.7109375" customWidth="1"/>
    <col min="6" max="6" width="10.28515625" customWidth="1"/>
    <col min="7" max="7" width="13.28515625" customWidth="1"/>
    <col min="8" max="8" width="10.7109375" customWidth="1"/>
    <col min="9" max="9" width="12.28515625" customWidth="1"/>
    <col min="10" max="10" width="10.7109375" customWidth="1"/>
    <col min="11" max="11" width="10.28515625" customWidth="1"/>
    <col min="12" max="12" width="13.28515625"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2" ht="21" thickBot="1">
      <c r="A1" s="700" t="s">
        <v>876</v>
      </c>
      <c r="B1" s="701"/>
      <c r="C1" s="5"/>
      <c r="D1" s="13" t="s">
        <v>202</v>
      </c>
      <c r="E1" s="13"/>
      <c r="F1" s="14" t="s">
        <v>132</v>
      </c>
    </row>
    <row r="2" spans="1:12" s="246" customFormat="1" ht="13.5" thickBot="1">
      <c r="A2" s="287"/>
      <c r="B2" s="362" t="s">
        <v>79</v>
      </c>
      <c r="C2" s="18" t="s">
        <v>439</v>
      </c>
      <c r="D2" s="288"/>
      <c r="E2" s="288"/>
      <c r="F2" s="288"/>
      <c r="G2" s="288"/>
      <c r="H2" s="289"/>
      <c r="I2" s="289"/>
      <c r="J2" s="290"/>
      <c r="K2" s="290"/>
      <c r="L2" s="290"/>
    </row>
    <row r="3" spans="1:12" s="246" customFormat="1">
      <c r="A3" s="291"/>
      <c r="B3" s="561"/>
      <c r="C3" s="16"/>
      <c r="D3" s="97"/>
      <c r="E3" s="97"/>
      <c r="F3" s="97"/>
      <c r="G3" s="292"/>
      <c r="H3" s="293"/>
      <c r="I3" s="293"/>
      <c r="J3" s="293"/>
      <c r="K3" s="293"/>
      <c r="L3" s="16"/>
    </row>
    <row r="4" spans="1:12">
      <c r="A4" s="294"/>
      <c r="B4" s="464" t="s">
        <v>70</v>
      </c>
      <c r="C4" s="295" t="s">
        <v>71</v>
      </c>
      <c r="D4" s="296"/>
      <c r="E4" s="297"/>
      <c r="F4" s="297"/>
      <c r="G4" s="298"/>
      <c r="H4" s="299" t="s">
        <v>72</v>
      </c>
      <c r="I4" s="297"/>
      <c r="J4" s="297"/>
      <c r="K4" s="297"/>
      <c r="L4" s="297"/>
    </row>
    <row r="5" spans="1:12" ht="11.25" customHeight="1">
      <c r="A5" s="62" t="s">
        <v>230</v>
      </c>
      <c r="B5" s="63" t="s">
        <v>426</v>
      </c>
      <c r="C5" s="93" t="s">
        <v>298</v>
      </c>
      <c r="D5" s="93" t="s">
        <v>231</v>
      </c>
      <c r="E5" s="93" t="s">
        <v>299</v>
      </c>
      <c r="F5" s="93" t="s">
        <v>213</v>
      </c>
      <c r="G5" s="300" t="s">
        <v>214</v>
      </c>
      <c r="H5" s="93" t="s">
        <v>298</v>
      </c>
      <c r="I5" s="93" t="s">
        <v>231</v>
      </c>
      <c r="J5" s="93" t="s">
        <v>299</v>
      </c>
      <c r="K5" s="93" t="s">
        <v>213</v>
      </c>
      <c r="L5" s="93" t="s">
        <v>214</v>
      </c>
    </row>
    <row r="6" spans="1:12">
      <c r="A6" s="67" t="s">
        <v>232</v>
      </c>
      <c r="B6" s="68"/>
      <c r="C6" s="301" t="s">
        <v>428</v>
      </c>
      <c r="D6" s="301" t="s">
        <v>447</v>
      </c>
      <c r="E6" s="301" t="s">
        <v>428</v>
      </c>
      <c r="F6" s="301" t="s">
        <v>429</v>
      </c>
      <c r="G6" s="302" t="s">
        <v>429</v>
      </c>
      <c r="H6" s="301" t="s">
        <v>428</v>
      </c>
      <c r="I6" s="301" t="s">
        <v>447</v>
      </c>
      <c r="J6" s="301" t="s">
        <v>428</v>
      </c>
      <c r="K6" s="301" t="s">
        <v>429</v>
      </c>
      <c r="L6" s="301" t="s">
        <v>429</v>
      </c>
    </row>
    <row r="7" spans="1:12" ht="19.5">
      <c r="A7" s="294"/>
      <c r="B7" s="705" t="s">
        <v>755</v>
      </c>
      <c r="C7" s="706"/>
      <c r="D7" s="706"/>
      <c r="E7" s="706"/>
      <c r="F7" s="706"/>
      <c r="G7" s="706"/>
      <c r="H7" s="706"/>
      <c r="I7" s="706"/>
      <c r="J7" s="706"/>
      <c r="K7" s="706"/>
      <c r="L7" s="706"/>
    </row>
    <row r="8" spans="1:12">
      <c r="A8" s="314">
        <v>327</v>
      </c>
      <c r="B8" s="315" t="s">
        <v>693</v>
      </c>
      <c r="C8" s="355">
        <v>46730</v>
      </c>
      <c r="D8" s="596">
        <v>5330</v>
      </c>
      <c r="E8" s="355">
        <v>6150</v>
      </c>
      <c r="F8" s="355">
        <v>6210</v>
      </c>
      <c r="G8" s="597" t="s">
        <v>310</v>
      </c>
      <c r="H8" s="598">
        <v>49066.5</v>
      </c>
      <c r="I8" s="596">
        <v>5596.5</v>
      </c>
      <c r="J8" s="355">
        <v>6765</v>
      </c>
      <c r="K8" s="355">
        <v>7389.9</v>
      </c>
      <c r="L8" s="597" t="s">
        <v>310</v>
      </c>
    </row>
    <row r="9" spans="1:12">
      <c r="A9" s="69">
        <v>1036</v>
      </c>
      <c r="B9" s="70" t="s">
        <v>756</v>
      </c>
      <c r="C9" s="599">
        <v>44980</v>
      </c>
      <c r="D9" s="600">
        <v>5330</v>
      </c>
      <c r="E9" s="599">
        <v>5960</v>
      </c>
      <c r="F9" s="599">
        <v>5950</v>
      </c>
      <c r="G9" s="601" t="s">
        <v>310</v>
      </c>
      <c r="H9" s="602">
        <v>47229</v>
      </c>
      <c r="I9" s="600">
        <v>5596.5</v>
      </c>
      <c r="J9" s="599">
        <v>6556</v>
      </c>
      <c r="K9" s="599">
        <v>7080.5</v>
      </c>
      <c r="L9" s="601" t="s">
        <v>310</v>
      </c>
    </row>
    <row r="10" spans="1:12">
      <c r="A10" s="306"/>
      <c r="B10" s="27"/>
      <c r="C10" s="307"/>
      <c r="D10" s="307"/>
      <c r="E10" s="307"/>
      <c r="F10" s="307"/>
      <c r="G10" s="307"/>
      <c r="H10" s="307"/>
      <c r="I10" s="307"/>
      <c r="J10" s="307"/>
      <c r="K10" s="307"/>
      <c r="L10" s="307"/>
    </row>
    <row r="11" spans="1:12" ht="19.5">
      <c r="A11" s="294"/>
      <c r="B11" s="705" t="s">
        <v>757</v>
      </c>
      <c r="C11" s="705"/>
      <c r="D11" s="705"/>
      <c r="E11" s="705"/>
      <c r="F11" s="705"/>
      <c r="G11" s="705"/>
      <c r="H11" s="705"/>
      <c r="I11" s="705"/>
      <c r="J11" s="705"/>
      <c r="K11" s="705"/>
      <c r="L11" s="705"/>
    </row>
    <row r="12" spans="1:12">
      <c r="A12" s="69">
        <v>1033</v>
      </c>
      <c r="B12" s="70" t="s">
        <v>758</v>
      </c>
      <c r="C12" s="599">
        <v>65300</v>
      </c>
      <c r="D12" s="600">
        <v>5970</v>
      </c>
      <c r="E12" s="599">
        <v>9690</v>
      </c>
      <c r="F12" s="599">
        <v>18480</v>
      </c>
      <c r="G12" s="601" t="s">
        <v>310</v>
      </c>
      <c r="H12" s="602">
        <v>69871</v>
      </c>
      <c r="I12" s="600">
        <v>6387.9</v>
      </c>
      <c r="J12" s="599">
        <v>10755.900000000001</v>
      </c>
      <c r="K12" s="599">
        <v>21991.200000000001</v>
      </c>
      <c r="L12" s="601" t="s">
        <v>310</v>
      </c>
    </row>
    <row r="13" spans="1:12">
      <c r="A13" s="69">
        <v>1034</v>
      </c>
      <c r="B13" s="70" t="s">
        <v>759</v>
      </c>
      <c r="C13" s="599">
        <v>65300</v>
      </c>
      <c r="D13" s="600">
        <v>5970</v>
      </c>
      <c r="E13" s="599">
        <v>9690</v>
      </c>
      <c r="F13" s="599">
        <v>13240</v>
      </c>
      <c r="G13" s="601" t="s">
        <v>310</v>
      </c>
      <c r="H13" s="602">
        <v>69871</v>
      </c>
      <c r="I13" s="600">
        <v>6388</v>
      </c>
      <c r="J13" s="599">
        <v>10755.900000000001</v>
      </c>
      <c r="K13" s="599">
        <v>15756</v>
      </c>
      <c r="L13" s="601" t="s">
        <v>310</v>
      </c>
    </row>
    <row r="14" spans="1:12">
      <c r="A14" s="69">
        <v>1041</v>
      </c>
      <c r="B14" s="70" t="s">
        <v>760</v>
      </c>
      <c r="C14" s="599">
        <v>65300</v>
      </c>
      <c r="D14" s="600">
        <v>5970</v>
      </c>
      <c r="E14" s="599">
        <v>9690</v>
      </c>
      <c r="F14" s="599">
        <v>18480</v>
      </c>
      <c r="G14" s="601" t="s">
        <v>310</v>
      </c>
      <c r="H14" s="602">
        <v>69871</v>
      </c>
      <c r="I14" s="600">
        <v>6387.9</v>
      </c>
      <c r="J14" s="599">
        <v>10755.900000000001</v>
      </c>
      <c r="K14" s="599">
        <v>21991.200000000001</v>
      </c>
      <c r="L14" s="601" t="s">
        <v>310</v>
      </c>
    </row>
    <row r="15" spans="1:12">
      <c r="A15" s="69">
        <v>1030</v>
      </c>
      <c r="B15" s="70" t="s">
        <v>761</v>
      </c>
      <c r="C15" s="599">
        <v>65300</v>
      </c>
      <c r="D15" s="600">
        <v>5970</v>
      </c>
      <c r="E15" s="599">
        <v>9690</v>
      </c>
      <c r="F15" s="599">
        <v>18480</v>
      </c>
      <c r="G15" s="601" t="s">
        <v>310</v>
      </c>
      <c r="H15" s="602">
        <v>69871</v>
      </c>
      <c r="I15" s="600">
        <v>6387.9</v>
      </c>
      <c r="J15" s="599">
        <v>10755.900000000001</v>
      </c>
      <c r="K15" s="599">
        <v>21991.200000000001</v>
      </c>
      <c r="L15" s="601" t="s">
        <v>310</v>
      </c>
    </row>
    <row r="16" spans="1:12">
      <c r="A16" s="603">
        <v>328</v>
      </c>
      <c r="B16" s="670" t="s">
        <v>736</v>
      </c>
      <c r="C16" s="599">
        <v>65300</v>
      </c>
      <c r="D16" s="600">
        <v>5970</v>
      </c>
      <c r="E16" s="599">
        <v>9690</v>
      </c>
      <c r="F16" s="599">
        <v>18480</v>
      </c>
      <c r="G16" s="601" t="s">
        <v>310</v>
      </c>
      <c r="H16" s="602">
        <v>69871</v>
      </c>
      <c r="I16" s="600">
        <v>6387.9</v>
      </c>
      <c r="J16" s="599">
        <v>10755.900000000001</v>
      </c>
      <c r="K16" s="599">
        <v>21991.200000000001</v>
      </c>
      <c r="L16" s="601" t="s">
        <v>310</v>
      </c>
    </row>
    <row r="17" spans="1:12">
      <c r="A17" s="69">
        <v>1040</v>
      </c>
      <c r="B17" s="70" t="s">
        <v>762</v>
      </c>
      <c r="C17" s="599">
        <v>65300</v>
      </c>
      <c r="D17" s="600">
        <v>5970</v>
      </c>
      <c r="E17" s="599">
        <v>9690</v>
      </c>
      <c r="F17" s="599">
        <v>18480</v>
      </c>
      <c r="G17" s="601" t="s">
        <v>310</v>
      </c>
      <c r="H17" s="602">
        <v>69871</v>
      </c>
      <c r="I17" s="600">
        <v>6387.9</v>
      </c>
      <c r="J17" s="599">
        <v>10755.900000000001</v>
      </c>
      <c r="K17" s="599">
        <v>21991.200000000001</v>
      </c>
      <c r="L17" s="601" t="s">
        <v>310</v>
      </c>
    </row>
    <row r="18" spans="1:12">
      <c r="A18" s="69">
        <v>1038</v>
      </c>
      <c r="B18" s="70" t="s">
        <v>763</v>
      </c>
      <c r="C18" s="599">
        <v>65300</v>
      </c>
      <c r="D18" s="600">
        <v>5970</v>
      </c>
      <c r="E18" s="599">
        <v>9690</v>
      </c>
      <c r="F18" s="599">
        <v>18480</v>
      </c>
      <c r="G18" s="601" t="s">
        <v>310</v>
      </c>
      <c r="H18" s="602">
        <v>69871</v>
      </c>
      <c r="I18" s="600">
        <v>6387.9</v>
      </c>
      <c r="J18" s="599">
        <v>10755.900000000001</v>
      </c>
      <c r="K18" s="599">
        <v>21991.200000000001</v>
      </c>
      <c r="L18" s="601" t="s">
        <v>310</v>
      </c>
    </row>
    <row r="19" spans="1:12">
      <c r="A19" s="69">
        <v>1037</v>
      </c>
      <c r="B19" s="70" t="s">
        <v>764</v>
      </c>
      <c r="C19" s="599">
        <v>65300</v>
      </c>
      <c r="D19" s="600">
        <v>5970</v>
      </c>
      <c r="E19" s="599">
        <v>9690</v>
      </c>
      <c r="F19" s="599">
        <v>13240</v>
      </c>
      <c r="G19" s="601" t="s">
        <v>310</v>
      </c>
      <c r="H19" s="602">
        <v>69871</v>
      </c>
      <c r="I19" s="600">
        <v>6388</v>
      </c>
      <c r="J19" s="599">
        <v>10755.900000000001</v>
      </c>
      <c r="K19" s="599">
        <v>15756</v>
      </c>
      <c r="L19" s="601" t="s">
        <v>310</v>
      </c>
    </row>
    <row r="20" spans="1:12">
      <c r="A20" s="69">
        <v>326</v>
      </c>
      <c r="B20" s="70" t="s">
        <v>694</v>
      </c>
      <c r="C20" s="599">
        <v>65300</v>
      </c>
      <c r="D20" s="600">
        <v>5970</v>
      </c>
      <c r="E20" s="599">
        <v>9690</v>
      </c>
      <c r="F20" s="599">
        <v>18480</v>
      </c>
      <c r="G20" s="601" t="s">
        <v>310</v>
      </c>
      <c r="H20" s="602">
        <v>69871</v>
      </c>
      <c r="I20" s="600">
        <v>6387.9</v>
      </c>
      <c r="J20" s="599">
        <v>10755.900000000001</v>
      </c>
      <c r="K20" s="599">
        <v>21991.200000000001</v>
      </c>
      <c r="L20" s="601" t="s">
        <v>310</v>
      </c>
    </row>
    <row r="21" spans="1:12">
      <c r="A21" s="69">
        <v>1031</v>
      </c>
      <c r="B21" s="70" t="s">
        <v>765</v>
      </c>
      <c r="C21" s="599">
        <v>65300</v>
      </c>
      <c r="D21" s="600">
        <v>5970</v>
      </c>
      <c r="E21" s="599">
        <v>9690</v>
      </c>
      <c r="F21" s="599">
        <v>13240</v>
      </c>
      <c r="G21" s="601" t="s">
        <v>310</v>
      </c>
      <c r="H21" s="602">
        <v>69871</v>
      </c>
      <c r="I21" s="600">
        <v>6388</v>
      </c>
      <c r="J21" s="599">
        <v>10755.900000000001</v>
      </c>
      <c r="K21" s="599">
        <v>15756</v>
      </c>
      <c r="L21" s="601" t="s">
        <v>310</v>
      </c>
    </row>
    <row r="22" spans="1:12">
      <c r="A22" s="69">
        <v>1032</v>
      </c>
      <c r="B22" s="70" t="s">
        <v>766</v>
      </c>
      <c r="C22" s="599">
        <v>65300</v>
      </c>
      <c r="D22" s="600">
        <v>5970</v>
      </c>
      <c r="E22" s="599">
        <v>9690</v>
      </c>
      <c r="F22" s="599">
        <v>13240</v>
      </c>
      <c r="G22" s="601" t="s">
        <v>310</v>
      </c>
      <c r="H22" s="602">
        <v>69871</v>
      </c>
      <c r="I22" s="600">
        <v>6388</v>
      </c>
      <c r="J22" s="599">
        <v>10755.900000000001</v>
      </c>
      <c r="K22" s="599">
        <v>15756</v>
      </c>
      <c r="L22" s="601" t="s">
        <v>310</v>
      </c>
    </row>
    <row r="23" spans="1:12">
      <c r="A23" s="69">
        <v>1039</v>
      </c>
      <c r="B23" s="70" t="s">
        <v>767</v>
      </c>
      <c r="C23" s="599">
        <v>65300</v>
      </c>
      <c r="D23" s="600">
        <v>5970</v>
      </c>
      <c r="E23" s="599">
        <v>9690</v>
      </c>
      <c r="F23" s="599">
        <v>18480</v>
      </c>
      <c r="G23" s="601" t="s">
        <v>310</v>
      </c>
      <c r="H23" s="602">
        <v>69871</v>
      </c>
      <c r="I23" s="600">
        <v>6387.9</v>
      </c>
      <c r="J23" s="599">
        <v>10755.900000000001</v>
      </c>
      <c r="K23" s="599">
        <v>21991.200000000001</v>
      </c>
      <c r="L23" s="601" t="s">
        <v>310</v>
      </c>
    </row>
    <row r="24" spans="1:12">
      <c r="A24" s="69">
        <v>329</v>
      </c>
      <c r="B24" s="70" t="s">
        <v>567</v>
      </c>
      <c r="C24" s="599">
        <v>65300</v>
      </c>
      <c r="D24" s="600">
        <v>5970</v>
      </c>
      <c r="E24" s="599">
        <v>9690</v>
      </c>
      <c r="F24" s="599">
        <v>14520</v>
      </c>
      <c r="G24" s="601" t="s">
        <v>310</v>
      </c>
      <c r="H24" s="602">
        <v>69871</v>
      </c>
      <c r="I24" s="600">
        <v>6387.9</v>
      </c>
      <c r="J24" s="599">
        <v>10755.900000000001</v>
      </c>
      <c r="K24" s="599">
        <v>17278.8</v>
      </c>
      <c r="L24" s="601" t="s">
        <v>310</v>
      </c>
    </row>
    <row r="25" spans="1:12">
      <c r="A25" s="69">
        <v>1035</v>
      </c>
      <c r="B25" s="70" t="s">
        <v>768</v>
      </c>
      <c r="C25" s="599">
        <v>65300</v>
      </c>
      <c r="D25" s="600">
        <v>5970</v>
      </c>
      <c r="E25" s="599">
        <v>9690</v>
      </c>
      <c r="F25" s="599">
        <v>18480</v>
      </c>
      <c r="G25" s="601" t="s">
        <v>310</v>
      </c>
      <c r="H25" s="602">
        <v>69871</v>
      </c>
      <c r="I25" s="600">
        <v>6387.9</v>
      </c>
      <c r="J25" s="599">
        <v>10755.900000000001</v>
      </c>
      <c r="K25" s="599">
        <v>21991.200000000001</v>
      </c>
      <c r="L25" s="601" t="s">
        <v>310</v>
      </c>
    </row>
    <row r="26" spans="1:12">
      <c r="A26" s="69"/>
      <c r="B26" s="70"/>
      <c r="C26" s="303"/>
      <c r="D26" s="304"/>
      <c r="E26" s="303"/>
      <c r="F26" s="303"/>
      <c r="G26" s="75"/>
      <c r="H26" s="303"/>
      <c r="I26" s="304"/>
      <c r="J26" s="303"/>
      <c r="K26" s="303"/>
      <c r="L26" s="75"/>
    </row>
    <row r="27" spans="1:12" ht="19.5">
      <c r="A27" s="294"/>
      <c r="B27" s="704" t="s">
        <v>769</v>
      </c>
      <c r="C27" s="704"/>
      <c r="D27" s="704"/>
      <c r="E27" s="704"/>
      <c r="F27" s="704"/>
      <c r="G27" s="704"/>
      <c r="H27" s="704"/>
      <c r="I27" s="704"/>
      <c r="J27" s="704"/>
      <c r="K27" s="704"/>
      <c r="L27" s="704"/>
    </row>
    <row r="28" spans="1:12">
      <c r="A28" s="69">
        <v>1952</v>
      </c>
      <c r="B28" s="70" t="s">
        <v>508</v>
      </c>
      <c r="C28" s="599">
        <v>42350</v>
      </c>
      <c r="D28" s="600">
        <v>2250</v>
      </c>
      <c r="E28" s="599">
        <v>5960</v>
      </c>
      <c r="F28" s="599">
        <v>5950</v>
      </c>
      <c r="G28" s="601" t="s">
        <v>310</v>
      </c>
      <c r="H28" s="602">
        <v>44467.5</v>
      </c>
      <c r="I28" s="600">
        <v>2362.5</v>
      </c>
      <c r="J28" s="599">
        <v>6556</v>
      </c>
      <c r="K28" s="599">
        <v>7080.5</v>
      </c>
      <c r="L28" s="601" t="s">
        <v>310</v>
      </c>
    </row>
    <row r="29" spans="1:12" ht="25.5">
      <c r="A29" s="69">
        <v>1953</v>
      </c>
      <c r="B29" s="308" t="s">
        <v>369</v>
      </c>
      <c r="C29" s="599">
        <v>54150</v>
      </c>
      <c r="D29" s="600">
        <v>2250</v>
      </c>
      <c r="E29" s="599">
        <v>5960</v>
      </c>
      <c r="F29" s="599">
        <v>5950</v>
      </c>
      <c r="G29" s="601" t="s">
        <v>310</v>
      </c>
      <c r="H29" s="602">
        <v>56857.5</v>
      </c>
      <c r="I29" s="600">
        <v>2362.5</v>
      </c>
      <c r="J29" s="599">
        <v>6556</v>
      </c>
      <c r="K29" s="599">
        <v>7080.5</v>
      </c>
      <c r="L29" s="601" t="s">
        <v>310</v>
      </c>
    </row>
    <row r="30" spans="1:12" ht="25.5">
      <c r="A30" s="69">
        <v>1955</v>
      </c>
      <c r="B30" s="308" t="s">
        <v>370</v>
      </c>
      <c r="C30" s="599">
        <v>54150</v>
      </c>
      <c r="D30" s="600">
        <v>2250</v>
      </c>
      <c r="E30" s="599">
        <v>5960</v>
      </c>
      <c r="F30" s="599">
        <v>5950</v>
      </c>
      <c r="G30" s="601" t="s">
        <v>310</v>
      </c>
      <c r="H30" s="602">
        <v>56857.5</v>
      </c>
      <c r="I30" s="600">
        <v>2362.5</v>
      </c>
      <c r="J30" s="599">
        <v>6556</v>
      </c>
      <c r="K30" s="599">
        <v>7080.5</v>
      </c>
      <c r="L30" s="601" t="s">
        <v>310</v>
      </c>
    </row>
    <row r="31" spans="1:12">
      <c r="A31" s="69">
        <v>1954</v>
      </c>
      <c r="B31" s="308" t="s">
        <v>111</v>
      </c>
      <c r="C31" s="599">
        <v>54150</v>
      </c>
      <c r="D31" s="600">
        <v>2250</v>
      </c>
      <c r="E31" s="599">
        <v>5960</v>
      </c>
      <c r="F31" s="599">
        <v>5950</v>
      </c>
      <c r="G31" s="601" t="s">
        <v>310</v>
      </c>
      <c r="H31" s="602">
        <v>56857.5</v>
      </c>
      <c r="I31" s="600">
        <v>2362.5</v>
      </c>
      <c r="J31" s="599">
        <v>6556</v>
      </c>
      <c r="K31" s="599">
        <v>7080.5</v>
      </c>
      <c r="L31" s="601" t="s">
        <v>310</v>
      </c>
    </row>
    <row r="32" spans="1:12">
      <c r="A32" s="69">
        <v>15</v>
      </c>
      <c r="B32" s="310" t="s">
        <v>371</v>
      </c>
      <c r="C32" s="303">
        <v>42350</v>
      </c>
      <c r="D32" s="304">
        <v>2250</v>
      </c>
      <c r="E32" s="303">
        <v>5960</v>
      </c>
      <c r="F32" s="303">
        <v>5950</v>
      </c>
      <c r="G32" s="75" t="s">
        <v>310</v>
      </c>
      <c r="H32" s="305">
        <v>44468</v>
      </c>
      <c r="I32" s="304">
        <v>2363</v>
      </c>
      <c r="J32" s="303">
        <v>6556</v>
      </c>
      <c r="K32" s="303">
        <v>7081</v>
      </c>
      <c r="L32" s="75" t="s">
        <v>310</v>
      </c>
    </row>
    <row r="33" spans="1:12">
      <c r="A33" s="69">
        <v>1922</v>
      </c>
      <c r="B33" s="308" t="s">
        <v>452</v>
      </c>
      <c r="C33" s="303">
        <v>42350</v>
      </c>
      <c r="D33" s="304">
        <v>2250</v>
      </c>
      <c r="E33" s="303">
        <v>5960</v>
      </c>
      <c r="F33" s="303">
        <v>5950</v>
      </c>
      <c r="G33" s="75" t="s">
        <v>310</v>
      </c>
      <c r="H33" s="305">
        <v>44468</v>
      </c>
      <c r="I33" s="304">
        <v>2363</v>
      </c>
      <c r="J33" s="303">
        <v>6556</v>
      </c>
      <c r="K33" s="303">
        <v>7081</v>
      </c>
      <c r="L33" s="75" t="s">
        <v>310</v>
      </c>
    </row>
    <row r="34" spans="1:12" ht="25.5">
      <c r="A34" s="69">
        <v>1932</v>
      </c>
      <c r="B34" s="308" t="s">
        <v>293</v>
      </c>
      <c r="C34" s="303">
        <v>50990</v>
      </c>
      <c r="D34" s="304">
        <v>2250</v>
      </c>
      <c r="E34" s="303">
        <v>5960</v>
      </c>
      <c r="F34" s="303">
        <v>5950</v>
      </c>
      <c r="G34" s="75" t="s">
        <v>310</v>
      </c>
      <c r="H34" s="305">
        <v>53540</v>
      </c>
      <c r="I34" s="304">
        <v>2363</v>
      </c>
      <c r="J34" s="303">
        <v>6556</v>
      </c>
      <c r="K34" s="303">
        <v>7081</v>
      </c>
      <c r="L34" s="75" t="s">
        <v>310</v>
      </c>
    </row>
    <row r="35" spans="1:12" ht="13.9" customHeight="1">
      <c r="A35" s="69">
        <v>1942</v>
      </c>
      <c r="B35" s="308" t="s">
        <v>770</v>
      </c>
      <c r="C35" s="303">
        <v>42350</v>
      </c>
      <c r="D35" s="304">
        <v>2250</v>
      </c>
      <c r="E35" s="303">
        <v>5960</v>
      </c>
      <c r="F35" s="303">
        <v>5950</v>
      </c>
      <c r="G35" s="75" t="s">
        <v>310</v>
      </c>
      <c r="H35" s="305">
        <v>44468</v>
      </c>
      <c r="I35" s="304">
        <v>2363</v>
      </c>
      <c r="J35" s="303">
        <v>6556</v>
      </c>
      <c r="K35" s="303">
        <v>7081</v>
      </c>
      <c r="L35" s="75" t="s">
        <v>310</v>
      </c>
    </row>
    <row r="36" spans="1:12" ht="13.15" customHeight="1">
      <c r="A36" s="309">
        <v>1047</v>
      </c>
      <c r="B36" s="310" t="s">
        <v>841</v>
      </c>
      <c r="C36" s="29">
        <v>50990</v>
      </c>
      <c r="D36" s="311">
        <v>2250</v>
      </c>
      <c r="E36" s="599">
        <v>9690</v>
      </c>
      <c r="F36" s="29">
        <v>5950</v>
      </c>
      <c r="G36" s="146" t="s">
        <v>310</v>
      </c>
      <c r="H36" s="312">
        <v>53540</v>
      </c>
      <c r="I36" s="311">
        <v>2363</v>
      </c>
      <c r="J36" s="599">
        <v>10755.900000000001</v>
      </c>
      <c r="K36" s="29">
        <v>7081</v>
      </c>
      <c r="L36" s="146" t="s">
        <v>310</v>
      </c>
    </row>
    <row r="37" spans="1:12">
      <c r="A37" s="69">
        <v>1911</v>
      </c>
      <c r="B37" s="310" t="s">
        <v>771</v>
      </c>
      <c r="C37" s="303">
        <v>42350</v>
      </c>
      <c r="D37" s="304">
        <v>2250</v>
      </c>
      <c r="E37" s="303">
        <v>5960</v>
      </c>
      <c r="F37" s="303">
        <v>5950</v>
      </c>
      <c r="G37" s="75" t="s">
        <v>310</v>
      </c>
      <c r="H37" s="305">
        <v>44468</v>
      </c>
      <c r="I37" s="304">
        <v>2363</v>
      </c>
      <c r="J37" s="303">
        <v>6556</v>
      </c>
      <c r="K37" s="303">
        <v>7081</v>
      </c>
      <c r="L37" s="75" t="s">
        <v>310</v>
      </c>
    </row>
    <row r="38" spans="1:12">
      <c r="A38" s="69">
        <v>1912</v>
      </c>
      <c r="B38" s="310" t="s">
        <v>509</v>
      </c>
      <c r="C38" s="303">
        <v>42350</v>
      </c>
      <c r="D38" s="304">
        <v>2250</v>
      </c>
      <c r="E38" s="303">
        <v>5960</v>
      </c>
      <c r="F38" s="303">
        <v>5950</v>
      </c>
      <c r="G38" s="75" t="s">
        <v>310</v>
      </c>
      <c r="H38" s="305">
        <v>44468</v>
      </c>
      <c r="I38" s="304">
        <v>2363</v>
      </c>
      <c r="J38" s="303">
        <v>6556</v>
      </c>
      <c r="K38" s="303">
        <v>7081</v>
      </c>
      <c r="L38" s="75" t="s">
        <v>310</v>
      </c>
    </row>
    <row r="39" spans="1:12">
      <c r="A39" s="69">
        <v>1940</v>
      </c>
      <c r="B39" s="310" t="s">
        <v>772</v>
      </c>
      <c r="C39" s="303">
        <v>42350</v>
      </c>
      <c r="D39" s="304">
        <v>2250</v>
      </c>
      <c r="E39" s="303">
        <v>5960</v>
      </c>
      <c r="F39" s="303">
        <v>5950</v>
      </c>
      <c r="G39" s="75" t="s">
        <v>310</v>
      </c>
      <c r="H39" s="305">
        <v>44468</v>
      </c>
      <c r="I39" s="304">
        <v>2363</v>
      </c>
      <c r="J39" s="303">
        <v>6556</v>
      </c>
      <c r="K39" s="303">
        <v>7081</v>
      </c>
      <c r="L39" s="75" t="s">
        <v>310</v>
      </c>
    </row>
    <row r="40" spans="1:12">
      <c r="A40" s="69">
        <v>334</v>
      </c>
      <c r="B40" s="313" t="s">
        <v>695</v>
      </c>
      <c r="C40" s="599">
        <v>50990</v>
      </c>
      <c r="D40" s="600">
        <v>2250</v>
      </c>
      <c r="E40" s="599">
        <v>9760</v>
      </c>
      <c r="F40" s="599">
        <v>5950</v>
      </c>
      <c r="G40" s="601" t="s">
        <v>310</v>
      </c>
      <c r="H40" s="602">
        <v>53539.5</v>
      </c>
      <c r="I40" s="600">
        <v>2362.5</v>
      </c>
      <c r="J40" s="599">
        <v>10833.6</v>
      </c>
      <c r="K40" s="599">
        <v>7080.5</v>
      </c>
      <c r="L40" s="601" t="s">
        <v>310</v>
      </c>
    </row>
    <row r="41" spans="1:12">
      <c r="A41" s="69"/>
      <c r="B41" s="70"/>
      <c r="C41" s="303"/>
      <c r="D41" s="304"/>
      <c r="E41" s="303"/>
      <c r="F41" s="303"/>
      <c r="G41" s="75"/>
      <c r="H41" s="303"/>
      <c r="I41" s="304"/>
      <c r="J41" s="303"/>
      <c r="K41" s="303"/>
      <c r="L41" s="75"/>
    </row>
    <row r="42" spans="1:12" ht="19.5">
      <c r="A42" s="294"/>
      <c r="B42" s="705" t="s">
        <v>26</v>
      </c>
      <c r="C42" s="706"/>
      <c r="D42" s="706"/>
      <c r="E42" s="706"/>
      <c r="F42" s="706"/>
      <c r="G42" s="706"/>
      <c r="H42" s="706"/>
      <c r="I42" s="706"/>
      <c r="J42" s="706"/>
      <c r="K42" s="706"/>
      <c r="L42" s="706"/>
    </row>
    <row r="43" spans="1:12">
      <c r="A43" s="69">
        <v>330</v>
      </c>
      <c r="B43" s="70" t="s">
        <v>26</v>
      </c>
      <c r="C43" s="599">
        <v>69970</v>
      </c>
      <c r="D43" s="601" t="s">
        <v>310</v>
      </c>
      <c r="E43" s="599">
        <v>7680</v>
      </c>
      <c r="F43" s="599">
        <v>6520</v>
      </c>
      <c r="G43" s="601" t="s">
        <v>310</v>
      </c>
      <c r="H43" s="602">
        <v>74867.899999999994</v>
      </c>
      <c r="I43" s="601" t="s">
        <v>310</v>
      </c>
      <c r="J43" s="599">
        <v>8448</v>
      </c>
      <c r="K43" s="599">
        <v>7758.8</v>
      </c>
      <c r="L43" s="601" t="s">
        <v>310</v>
      </c>
    </row>
    <row r="44" spans="1:12">
      <c r="A44" s="69"/>
      <c r="B44" s="70"/>
      <c r="C44" s="303"/>
      <c r="D44" s="304"/>
      <c r="E44" s="303"/>
      <c r="F44" s="303"/>
      <c r="G44" s="75"/>
      <c r="H44" s="604"/>
      <c r="I44" s="304"/>
      <c r="J44" s="604"/>
      <c r="K44" s="303"/>
      <c r="L44" s="75"/>
    </row>
    <row r="45" spans="1:12" ht="19.5">
      <c r="A45" s="69"/>
      <c r="B45" s="704" t="s">
        <v>773</v>
      </c>
      <c r="C45" s="704"/>
      <c r="D45" s="704"/>
      <c r="E45" s="704"/>
      <c r="F45" s="704"/>
      <c r="G45" s="704"/>
      <c r="H45" s="704"/>
      <c r="I45" s="704"/>
      <c r="J45" s="704"/>
      <c r="K45" s="704"/>
      <c r="L45" s="704"/>
    </row>
    <row r="46" spans="1:12">
      <c r="A46" s="309">
        <v>59</v>
      </c>
      <c r="B46" s="313" t="s">
        <v>28</v>
      </c>
      <c r="C46" s="671">
        <v>77300</v>
      </c>
      <c r="D46" s="600">
        <v>6950</v>
      </c>
      <c r="E46" s="599">
        <v>9690</v>
      </c>
      <c r="F46" s="599">
        <v>18480</v>
      </c>
      <c r="G46" s="601" t="s">
        <v>310</v>
      </c>
      <c r="H46" s="602">
        <v>82711</v>
      </c>
      <c r="I46" s="600">
        <v>7436.5</v>
      </c>
      <c r="J46" s="599">
        <v>10755.900000000001</v>
      </c>
      <c r="K46" s="599">
        <v>21991.200000000001</v>
      </c>
      <c r="L46" s="601" t="s">
        <v>310</v>
      </c>
    </row>
    <row r="47" spans="1:12">
      <c r="A47" s="309">
        <v>1260</v>
      </c>
      <c r="B47" s="313" t="s">
        <v>331</v>
      </c>
      <c r="C47" s="671">
        <v>65760</v>
      </c>
      <c r="D47" s="600">
        <v>6950</v>
      </c>
      <c r="E47" s="599">
        <v>9690</v>
      </c>
      <c r="F47" s="599">
        <v>13240</v>
      </c>
      <c r="G47" s="601" t="s">
        <v>310</v>
      </c>
      <c r="H47" s="602">
        <v>70363.199999999997</v>
      </c>
      <c r="I47" s="600">
        <v>7436.5</v>
      </c>
      <c r="J47" s="599">
        <v>10755.900000000001</v>
      </c>
      <c r="K47" s="599">
        <v>15755.6</v>
      </c>
      <c r="L47" s="601" t="s">
        <v>310</v>
      </c>
    </row>
    <row r="48" spans="1:12">
      <c r="A48" s="309">
        <v>1235</v>
      </c>
      <c r="B48" s="313" t="s">
        <v>332</v>
      </c>
      <c r="C48" s="671">
        <v>77300</v>
      </c>
      <c r="D48" s="600">
        <v>6950</v>
      </c>
      <c r="E48" s="599">
        <v>11440</v>
      </c>
      <c r="F48" s="599">
        <v>18480</v>
      </c>
      <c r="G48" s="601" t="s">
        <v>310</v>
      </c>
      <c r="H48" s="602">
        <v>82711</v>
      </c>
      <c r="I48" s="600">
        <v>7436.5</v>
      </c>
      <c r="J48" s="599">
        <v>12698.4</v>
      </c>
      <c r="K48" s="599">
        <v>21991.200000000001</v>
      </c>
      <c r="L48" s="601" t="s">
        <v>310</v>
      </c>
    </row>
    <row r="49" spans="1:12">
      <c r="A49" s="309">
        <v>1270</v>
      </c>
      <c r="B49" s="313" t="s">
        <v>277</v>
      </c>
      <c r="C49" s="671">
        <v>107870</v>
      </c>
      <c r="D49" s="600">
        <v>6950</v>
      </c>
      <c r="E49" s="599">
        <v>16160</v>
      </c>
      <c r="F49" s="599">
        <v>23360</v>
      </c>
      <c r="G49" s="601" t="s">
        <v>310</v>
      </c>
      <c r="H49" s="602">
        <v>115420.9</v>
      </c>
      <c r="I49" s="600">
        <v>7436.5</v>
      </c>
      <c r="J49" s="599">
        <v>17937.599999999999</v>
      </c>
      <c r="K49" s="599">
        <v>27798.400000000001</v>
      </c>
      <c r="L49" s="601" t="s">
        <v>310</v>
      </c>
    </row>
    <row r="50" spans="1:12">
      <c r="A50" s="309">
        <v>1048</v>
      </c>
      <c r="B50" s="313" t="s">
        <v>737</v>
      </c>
      <c r="C50" s="671">
        <v>85880</v>
      </c>
      <c r="D50" s="600">
        <v>6950</v>
      </c>
      <c r="E50" s="599">
        <v>13050</v>
      </c>
      <c r="F50" s="599">
        <v>18480</v>
      </c>
      <c r="G50" s="601" t="s">
        <v>310</v>
      </c>
      <c r="H50" s="602">
        <v>91891.6</v>
      </c>
      <c r="I50" s="600">
        <v>7436.5</v>
      </c>
      <c r="J50" s="599">
        <v>14485.500000000002</v>
      </c>
      <c r="K50" s="599">
        <v>21991.200000000001</v>
      </c>
      <c r="L50" s="601" t="s">
        <v>310</v>
      </c>
    </row>
    <row r="51" spans="1:12">
      <c r="A51" s="309">
        <v>1250</v>
      </c>
      <c r="B51" s="313" t="s">
        <v>333</v>
      </c>
      <c r="C51" s="671">
        <v>85880</v>
      </c>
      <c r="D51" s="600">
        <v>6950</v>
      </c>
      <c r="E51" s="599">
        <v>9690</v>
      </c>
      <c r="F51" s="599">
        <v>13240</v>
      </c>
      <c r="G51" s="601" t="s">
        <v>310</v>
      </c>
      <c r="H51" s="602">
        <v>91891.6</v>
      </c>
      <c r="I51" s="600">
        <v>7436.5</v>
      </c>
      <c r="J51" s="599">
        <v>10755.900000000001</v>
      </c>
      <c r="K51" s="599">
        <v>15755.6</v>
      </c>
      <c r="L51" s="601" t="s">
        <v>310</v>
      </c>
    </row>
    <row r="52" spans="1:12">
      <c r="A52" s="309">
        <v>93</v>
      </c>
      <c r="B52" s="313" t="s">
        <v>189</v>
      </c>
      <c r="C52" s="671">
        <v>77300</v>
      </c>
      <c r="D52" s="600">
        <v>6950</v>
      </c>
      <c r="E52" s="599">
        <v>9690</v>
      </c>
      <c r="F52" s="599">
        <v>18480</v>
      </c>
      <c r="G52" s="601" t="s">
        <v>310</v>
      </c>
      <c r="H52" s="602">
        <v>82711</v>
      </c>
      <c r="I52" s="600">
        <v>7436.5</v>
      </c>
      <c r="J52" s="599">
        <v>10755.900000000001</v>
      </c>
      <c r="K52" s="599">
        <v>21991.200000000001</v>
      </c>
      <c r="L52" s="601" t="s">
        <v>310</v>
      </c>
    </row>
    <row r="53" spans="1:12">
      <c r="A53" s="309">
        <v>1500</v>
      </c>
      <c r="B53" s="313" t="s">
        <v>530</v>
      </c>
      <c r="C53" s="671">
        <v>77300</v>
      </c>
      <c r="D53" s="600">
        <v>6950</v>
      </c>
      <c r="E53" s="599">
        <v>9690</v>
      </c>
      <c r="F53" s="599">
        <v>18480</v>
      </c>
      <c r="G53" s="601" t="s">
        <v>310</v>
      </c>
      <c r="H53" s="602">
        <v>82711</v>
      </c>
      <c r="I53" s="600">
        <v>7436.5</v>
      </c>
      <c r="J53" s="599">
        <v>10755.900000000001</v>
      </c>
      <c r="K53" s="599">
        <v>21991.200000000001</v>
      </c>
      <c r="L53" s="601" t="s">
        <v>310</v>
      </c>
    </row>
    <row r="54" spans="1:12">
      <c r="A54" s="309">
        <v>92</v>
      </c>
      <c r="B54" s="313" t="s">
        <v>190</v>
      </c>
      <c r="C54" s="671">
        <v>77300</v>
      </c>
      <c r="D54" s="600">
        <v>6950</v>
      </c>
      <c r="E54" s="599">
        <v>9690</v>
      </c>
      <c r="F54" s="599">
        <v>18480</v>
      </c>
      <c r="G54" s="601" t="s">
        <v>310</v>
      </c>
      <c r="H54" s="602">
        <v>82711</v>
      </c>
      <c r="I54" s="600">
        <v>7436.5</v>
      </c>
      <c r="J54" s="599">
        <v>10755.900000000001</v>
      </c>
      <c r="K54" s="599">
        <v>21991.200000000001</v>
      </c>
      <c r="L54" s="601" t="s">
        <v>310</v>
      </c>
    </row>
    <row r="55" spans="1:12">
      <c r="A55" s="152"/>
      <c r="B55" s="152"/>
      <c r="C55" s="147"/>
      <c r="D55" s="168"/>
      <c r="E55" s="168"/>
      <c r="F55" s="168"/>
      <c r="G55" s="168"/>
      <c r="H55" s="168"/>
      <c r="I55" s="168"/>
      <c r="J55" s="168"/>
      <c r="K55" s="168"/>
      <c r="L55" s="668"/>
    </row>
    <row r="56" spans="1:12">
      <c r="A56" s="309">
        <v>1460</v>
      </c>
      <c r="B56" s="313" t="s">
        <v>774</v>
      </c>
      <c r="C56" s="671">
        <v>85880</v>
      </c>
      <c r="D56" s="600">
        <v>6950</v>
      </c>
      <c r="E56" s="599">
        <v>14700</v>
      </c>
      <c r="F56" s="599">
        <v>23360</v>
      </c>
      <c r="G56" s="601" t="s">
        <v>310</v>
      </c>
      <c r="H56" s="602">
        <v>91891.6</v>
      </c>
      <c r="I56" s="600">
        <v>7436.5</v>
      </c>
      <c r="J56" s="599">
        <v>16317</v>
      </c>
      <c r="K56" s="599">
        <v>27798.400000000001</v>
      </c>
      <c r="L56" s="601" t="s">
        <v>310</v>
      </c>
    </row>
    <row r="57" spans="1:12">
      <c r="A57" s="309">
        <v>1445</v>
      </c>
      <c r="B57" s="313" t="s">
        <v>100</v>
      </c>
      <c r="C57" s="671">
        <v>77300</v>
      </c>
      <c r="D57" s="600">
        <v>6950</v>
      </c>
      <c r="E57" s="599">
        <v>9690</v>
      </c>
      <c r="F57" s="599">
        <v>13240</v>
      </c>
      <c r="G57" s="601" t="s">
        <v>310</v>
      </c>
      <c r="H57" s="602">
        <v>82711</v>
      </c>
      <c r="I57" s="600">
        <v>7436.5</v>
      </c>
      <c r="J57" s="599">
        <v>10755.900000000001</v>
      </c>
      <c r="K57" s="599">
        <v>15755.6</v>
      </c>
      <c r="L57" s="601" t="s">
        <v>310</v>
      </c>
    </row>
    <row r="58" spans="1:12">
      <c r="A58" s="309">
        <v>1050</v>
      </c>
      <c r="B58" s="313" t="s">
        <v>739</v>
      </c>
      <c r="C58" s="671">
        <v>77300</v>
      </c>
      <c r="D58" s="600">
        <v>6950</v>
      </c>
      <c r="E58" s="599">
        <v>14700</v>
      </c>
      <c r="F58" s="599">
        <v>13240</v>
      </c>
      <c r="G58" s="601" t="s">
        <v>310</v>
      </c>
      <c r="H58" s="602">
        <v>82711</v>
      </c>
      <c r="I58" s="600">
        <v>7436.5</v>
      </c>
      <c r="J58" s="599">
        <v>16317</v>
      </c>
      <c r="K58" s="599">
        <v>15755.6</v>
      </c>
      <c r="L58" s="601" t="s">
        <v>310</v>
      </c>
    </row>
    <row r="59" spans="1:12">
      <c r="A59" s="309">
        <v>1700</v>
      </c>
      <c r="B59" s="313" t="s">
        <v>283</v>
      </c>
      <c r="C59" s="671">
        <v>65760</v>
      </c>
      <c r="D59" s="600">
        <v>6950</v>
      </c>
      <c r="E59" s="599">
        <v>9690</v>
      </c>
      <c r="F59" s="599">
        <v>13240</v>
      </c>
      <c r="G59" s="601" t="s">
        <v>310</v>
      </c>
      <c r="H59" s="602">
        <v>70363.199999999997</v>
      </c>
      <c r="I59" s="600">
        <v>7436.5</v>
      </c>
      <c r="J59" s="599">
        <v>10755.900000000001</v>
      </c>
      <c r="K59" s="599">
        <v>15755.6</v>
      </c>
      <c r="L59" s="601" t="s">
        <v>310</v>
      </c>
    </row>
    <row r="60" spans="1:12">
      <c r="A60" s="309">
        <v>1575</v>
      </c>
      <c r="B60" s="313" t="s">
        <v>284</v>
      </c>
      <c r="C60" s="671">
        <v>65760</v>
      </c>
      <c r="D60" s="600">
        <v>6950</v>
      </c>
      <c r="E60" s="599">
        <v>9690</v>
      </c>
      <c r="F60" s="599">
        <v>13240</v>
      </c>
      <c r="G60" s="601" t="s">
        <v>310</v>
      </c>
      <c r="H60" s="602">
        <v>70363.199999999997</v>
      </c>
      <c r="I60" s="600">
        <v>7436.5</v>
      </c>
      <c r="J60" s="599">
        <v>10755.900000000001</v>
      </c>
      <c r="K60" s="599">
        <v>15755.6</v>
      </c>
      <c r="L60" s="601" t="s">
        <v>310</v>
      </c>
    </row>
    <row r="61" spans="1:12">
      <c r="A61" s="309">
        <v>1380</v>
      </c>
      <c r="B61" s="313" t="s">
        <v>353</v>
      </c>
      <c r="C61" s="671">
        <v>97020</v>
      </c>
      <c r="D61" s="600">
        <v>6950</v>
      </c>
      <c r="E61" s="599">
        <v>9690</v>
      </c>
      <c r="F61" s="599">
        <v>11450</v>
      </c>
      <c r="G61" s="601" t="s">
        <v>310</v>
      </c>
      <c r="H61" s="602">
        <v>103811.40000000001</v>
      </c>
      <c r="I61" s="600">
        <v>7436.5</v>
      </c>
      <c r="J61" s="599">
        <v>10755.900000000001</v>
      </c>
      <c r="K61" s="599">
        <v>13625.5</v>
      </c>
      <c r="L61" s="601" t="s">
        <v>310</v>
      </c>
    </row>
    <row r="62" spans="1:12">
      <c r="A62" s="309">
        <v>1855</v>
      </c>
      <c r="B62" s="313" t="s">
        <v>337</v>
      </c>
      <c r="C62" s="671">
        <v>77300</v>
      </c>
      <c r="D62" s="600">
        <v>6950</v>
      </c>
      <c r="E62" s="599">
        <v>9690</v>
      </c>
      <c r="F62" s="599">
        <v>13240</v>
      </c>
      <c r="G62" s="601" t="s">
        <v>310</v>
      </c>
      <c r="H62" s="602">
        <v>82711</v>
      </c>
      <c r="I62" s="600">
        <v>7436.5</v>
      </c>
      <c r="J62" s="599">
        <v>10755.900000000001</v>
      </c>
      <c r="K62" s="599">
        <v>15755.6</v>
      </c>
      <c r="L62" s="601" t="s">
        <v>310</v>
      </c>
    </row>
    <row r="63" spans="1:12">
      <c r="A63" s="309">
        <v>1435</v>
      </c>
      <c r="B63" s="313" t="s">
        <v>338</v>
      </c>
      <c r="C63" s="671">
        <v>85880</v>
      </c>
      <c r="D63" s="600">
        <v>6950</v>
      </c>
      <c r="E63" s="599">
        <v>9690</v>
      </c>
      <c r="F63" s="599">
        <v>13240</v>
      </c>
      <c r="G63" s="601" t="s">
        <v>310</v>
      </c>
      <c r="H63" s="602">
        <v>91891.6</v>
      </c>
      <c r="I63" s="600">
        <v>7436.5</v>
      </c>
      <c r="J63" s="599">
        <v>10755.900000000001</v>
      </c>
      <c r="K63" s="599">
        <v>15755.6</v>
      </c>
      <c r="L63" s="601" t="s">
        <v>310</v>
      </c>
    </row>
    <row r="64" spans="1:12">
      <c r="A64" s="309">
        <v>1450</v>
      </c>
      <c r="B64" s="313" t="s">
        <v>36</v>
      </c>
      <c r="C64" s="671">
        <v>77300</v>
      </c>
      <c r="D64" s="600">
        <v>6950</v>
      </c>
      <c r="E64" s="599">
        <v>9690</v>
      </c>
      <c r="F64" s="599">
        <v>13240</v>
      </c>
      <c r="G64" s="601" t="s">
        <v>310</v>
      </c>
      <c r="H64" s="602">
        <v>82711</v>
      </c>
      <c r="I64" s="600">
        <v>7436.5</v>
      </c>
      <c r="J64" s="599">
        <v>10755.900000000001</v>
      </c>
      <c r="K64" s="599">
        <v>15755.6</v>
      </c>
      <c r="L64" s="601" t="s">
        <v>310</v>
      </c>
    </row>
    <row r="65" spans="1:12">
      <c r="A65" s="618">
        <v>1411</v>
      </c>
      <c r="B65" s="619" t="s">
        <v>1009</v>
      </c>
      <c r="C65" s="671">
        <v>85880</v>
      </c>
      <c r="D65" s="600">
        <v>6950</v>
      </c>
      <c r="E65" s="599">
        <v>9690</v>
      </c>
      <c r="F65" s="599">
        <v>13240</v>
      </c>
      <c r="G65" s="601" t="s">
        <v>310</v>
      </c>
      <c r="H65" s="602">
        <v>91891.6</v>
      </c>
      <c r="I65" s="600">
        <v>7436.5</v>
      </c>
      <c r="J65" s="599">
        <v>10755.900000000001</v>
      </c>
      <c r="K65" s="599">
        <v>15755.6</v>
      </c>
      <c r="L65" s="601" t="s">
        <v>310</v>
      </c>
    </row>
    <row r="66" spans="1:12">
      <c r="A66" s="309">
        <v>1405</v>
      </c>
      <c r="B66" s="313" t="s">
        <v>339</v>
      </c>
      <c r="C66" s="671">
        <v>95740</v>
      </c>
      <c r="D66" s="600">
        <v>6950</v>
      </c>
      <c r="E66" s="599">
        <v>9690</v>
      </c>
      <c r="F66" s="599">
        <v>13240</v>
      </c>
      <c r="G66" s="601" t="s">
        <v>310</v>
      </c>
      <c r="H66" s="602">
        <v>102441.8</v>
      </c>
      <c r="I66" s="600">
        <v>7436.5</v>
      </c>
      <c r="J66" s="599">
        <v>10755.900000000001</v>
      </c>
      <c r="K66" s="599">
        <v>15755.6</v>
      </c>
      <c r="L66" s="601" t="s">
        <v>310</v>
      </c>
    </row>
    <row r="67" spans="1:12">
      <c r="A67" s="309">
        <v>1049</v>
      </c>
      <c r="B67" s="313" t="s">
        <v>738</v>
      </c>
      <c r="C67" s="671">
        <v>85880</v>
      </c>
      <c r="D67" s="600">
        <v>6950</v>
      </c>
      <c r="E67" s="599">
        <v>13050</v>
      </c>
      <c r="F67" s="599">
        <v>13240</v>
      </c>
      <c r="G67" s="601" t="s">
        <v>310</v>
      </c>
      <c r="H67" s="602">
        <v>91891.6</v>
      </c>
      <c r="I67" s="600">
        <v>7436.5</v>
      </c>
      <c r="J67" s="599">
        <v>14485.500000000002</v>
      </c>
      <c r="K67" s="599">
        <v>15755.6</v>
      </c>
      <c r="L67" s="601" t="s">
        <v>310</v>
      </c>
    </row>
    <row r="68" spans="1:12">
      <c r="A68" s="309">
        <v>1415</v>
      </c>
      <c r="B68" s="313" t="s">
        <v>99</v>
      </c>
      <c r="C68" s="671">
        <v>85880</v>
      </c>
      <c r="D68" s="600">
        <v>6950</v>
      </c>
      <c r="E68" s="599">
        <v>9690</v>
      </c>
      <c r="F68" s="599">
        <v>13240</v>
      </c>
      <c r="G68" s="601" t="s">
        <v>310</v>
      </c>
      <c r="H68" s="602">
        <v>91891.6</v>
      </c>
      <c r="I68" s="600">
        <v>7436.5</v>
      </c>
      <c r="J68" s="599">
        <v>10755.900000000001</v>
      </c>
      <c r="K68" s="599">
        <v>15755.6</v>
      </c>
      <c r="L68" s="601" t="s">
        <v>310</v>
      </c>
    </row>
    <row r="69" spans="1:12">
      <c r="A69" s="309">
        <v>1350</v>
      </c>
      <c r="B69" s="313" t="s">
        <v>37</v>
      </c>
      <c r="C69" s="671">
        <v>85880</v>
      </c>
      <c r="D69" s="600">
        <v>6950</v>
      </c>
      <c r="E69" s="599">
        <v>9690</v>
      </c>
      <c r="F69" s="599">
        <v>11450</v>
      </c>
      <c r="G69" s="601" t="s">
        <v>310</v>
      </c>
      <c r="H69" s="602">
        <v>91891.6</v>
      </c>
      <c r="I69" s="600">
        <v>7436.5</v>
      </c>
      <c r="J69" s="599">
        <v>10755.900000000001</v>
      </c>
      <c r="K69" s="599">
        <v>13625.5</v>
      </c>
      <c r="L69" s="601" t="s">
        <v>310</v>
      </c>
    </row>
    <row r="70" spans="1:12">
      <c r="A70" s="618">
        <v>1412</v>
      </c>
      <c r="B70" s="619" t="s">
        <v>1011</v>
      </c>
      <c r="C70" s="671">
        <v>85880</v>
      </c>
      <c r="D70" s="600">
        <v>6950</v>
      </c>
      <c r="E70" s="599">
        <v>9690</v>
      </c>
      <c r="F70" s="599">
        <v>13240</v>
      </c>
      <c r="G70" s="601" t="s">
        <v>310</v>
      </c>
      <c r="H70" s="602">
        <v>91891.6</v>
      </c>
      <c r="I70" s="600">
        <v>7436.5</v>
      </c>
      <c r="J70" s="599">
        <v>10755.900000000001</v>
      </c>
      <c r="K70" s="599">
        <v>15755.6</v>
      </c>
      <c r="L70" s="601" t="s">
        <v>310</v>
      </c>
    </row>
    <row r="71" spans="1:12">
      <c r="A71" s="309">
        <v>1440</v>
      </c>
      <c r="B71" s="313" t="s">
        <v>340</v>
      </c>
      <c r="C71" s="671">
        <v>77300</v>
      </c>
      <c r="D71" s="600">
        <v>6950</v>
      </c>
      <c r="E71" s="599">
        <v>13050</v>
      </c>
      <c r="F71" s="599">
        <v>18480</v>
      </c>
      <c r="G71" s="601" t="s">
        <v>310</v>
      </c>
      <c r="H71" s="602">
        <v>82711</v>
      </c>
      <c r="I71" s="600">
        <v>7436.5</v>
      </c>
      <c r="J71" s="599">
        <v>14485.500000000002</v>
      </c>
      <c r="K71" s="599">
        <v>21991.200000000001</v>
      </c>
      <c r="L71" s="601" t="s">
        <v>310</v>
      </c>
    </row>
    <row r="72" spans="1:12">
      <c r="A72" s="309">
        <v>1410</v>
      </c>
      <c r="B72" s="313" t="s">
        <v>38</v>
      </c>
      <c r="C72" s="671">
        <v>85880</v>
      </c>
      <c r="D72" s="600">
        <v>6950</v>
      </c>
      <c r="E72" s="599">
        <v>9690</v>
      </c>
      <c r="F72" s="599">
        <v>13240</v>
      </c>
      <c r="G72" s="601" t="s">
        <v>310</v>
      </c>
      <c r="H72" s="602">
        <v>91891.6</v>
      </c>
      <c r="I72" s="600">
        <v>7436.5</v>
      </c>
      <c r="J72" s="599">
        <v>10755.900000000001</v>
      </c>
      <c r="K72" s="599">
        <v>15755.6</v>
      </c>
      <c r="L72" s="601" t="s">
        <v>310</v>
      </c>
    </row>
    <row r="73" spans="1:12">
      <c r="A73" s="309">
        <v>1360</v>
      </c>
      <c r="B73" s="313" t="s">
        <v>341</v>
      </c>
      <c r="C73" s="671">
        <v>77300</v>
      </c>
      <c r="D73" s="600">
        <v>6950</v>
      </c>
      <c r="E73" s="599">
        <v>9690</v>
      </c>
      <c r="F73" s="599">
        <v>13240</v>
      </c>
      <c r="G73" s="601" t="s">
        <v>310</v>
      </c>
      <c r="H73" s="602">
        <v>82711</v>
      </c>
      <c r="I73" s="600">
        <v>7436.5</v>
      </c>
      <c r="J73" s="599">
        <v>10755.900000000001</v>
      </c>
      <c r="K73" s="599">
        <v>15755.6</v>
      </c>
      <c r="L73" s="601" t="s">
        <v>310</v>
      </c>
    </row>
    <row r="74" spans="1:12">
      <c r="A74" s="309">
        <v>1370</v>
      </c>
      <c r="B74" s="313" t="s">
        <v>342</v>
      </c>
      <c r="C74" s="671">
        <v>77300</v>
      </c>
      <c r="D74" s="600">
        <v>6950</v>
      </c>
      <c r="E74" s="599">
        <v>9690</v>
      </c>
      <c r="F74" s="599">
        <v>13240</v>
      </c>
      <c r="G74" s="601" t="s">
        <v>310</v>
      </c>
      <c r="H74" s="602">
        <v>82711</v>
      </c>
      <c r="I74" s="600">
        <v>7436.5</v>
      </c>
      <c r="J74" s="599">
        <v>10755.900000000001</v>
      </c>
      <c r="K74" s="599">
        <v>15755.6</v>
      </c>
      <c r="L74" s="601" t="s">
        <v>310</v>
      </c>
    </row>
    <row r="75" spans="1:12">
      <c r="A75" s="309">
        <v>1340</v>
      </c>
      <c r="B75" s="313" t="s">
        <v>343</v>
      </c>
      <c r="C75" s="671">
        <v>85880</v>
      </c>
      <c r="D75" s="600">
        <v>6950</v>
      </c>
      <c r="E75" s="599">
        <v>13050</v>
      </c>
      <c r="F75" s="599">
        <v>18480</v>
      </c>
      <c r="G75" s="601" t="s">
        <v>310</v>
      </c>
      <c r="H75" s="602">
        <v>91891.6</v>
      </c>
      <c r="I75" s="600">
        <v>7436.5</v>
      </c>
      <c r="J75" s="599">
        <v>14485.500000000002</v>
      </c>
      <c r="K75" s="599">
        <v>21991.200000000001</v>
      </c>
      <c r="L75" s="601" t="s">
        <v>310</v>
      </c>
    </row>
    <row r="76" spans="1:12">
      <c r="A76" s="309">
        <v>1425</v>
      </c>
      <c r="B76" s="313" t="s">
        <v>39</v>
      </c>
      <c r="C76" s="671">
        <v>85880</v>
      </c>
      <c r="D76" s="600">
        <v>6950</v>
      </c>
      <c r="E76" s="599">
        <v>9690</v>
      </c>
      <c r="F76" s="599">
        <v>13240</v>
      </c>
      <c r="G76" s="601" t="s">
        <v>310</v>
      </c>
      <c r="H76" s="602">
        <v>91891.6</v>
      </c>
      <c r="I76" s="600">
        <v>7436.5</v>
      </c>
      <c r="J76" s="599">
        <v>10755.900000000001</v>
      </c>
      <c r="K76" s="599">
        <v>15755.6</v>
      </c>
      <c r="L76" s="601" t="s">
        <v>310</v>
      </c>
    </row>
    <row r="77" spans="1:12">
      <c r="A77" s="309">
        <v>1390</v>
      </c>
      <c r="B77" s="313" t="s">
        <v>108</v>
      </c>
      <c r="C77" s="671">
        <v>77300</v>
      </c>
      <c r="D77" s="600">
        <v>6950</v>
      </c>
      <c r="E77" s="599">
        <v>9690</v>
      </c>
      <c r="F77" s="599">
        <v>13240</v>
      </c>
      <c r="G77" s="601" t="s">
        <v>310</v>
      </c>
      <c r="H77" s="602">
        <v>82711</v>
      </c>
      <c r="I77" s="600">
        <v>7436.5</v>
      </c>
      <c r="J77" s="599">
        <v>10755.900000000001</v>
      </c>
      <c r="K77" s="599">
        <v>15755.6</v>
      </c>
      <c r="L77" s="601" t="s">
        <v>310</v>
      </c>
    </row>
    <row r="78" spans="1:12">
      <c r="A78" s="309">
        <v>1420</v>
      </c>
      <c r="B78" s="313" t="s">
        <v>405</v>
      </c>
      <c r="C78" s="671">
        <v>85880</v>
      </c>
      <c r="D78" s="600">
        <v>6950</v>
      </c>
      <c r="E78" s="599">
        <v>9690</v>
      </c>
      <c r="F78" s="599">
        <v>13240</v>
      </c>
      <c r="G78" s="601" t="s">
        <v>310</v>
      </c>
      <c r="H78" s="602">
        <v>91891.6</v>
      </c>
      <c r="I78" s="600">
        <v>7436.5</v>
      </c>
      <c r="J78" s="599">
        <v>10755.900000000001</v>
      </c>
      <c r="K78" s="599">
        <v>15755.6</v>
      </c>
      <c r="L78" s="601" t="s">
        <v>310</v>
      </c>
    </row>
    <row r="79" spans="1:12">
      <c r="A79" s="309">
        <v>1515</v>
      </c>
      <c r="B79" s="313" t="s">
        <v>453</v>
      </c>
      <c r="C79" s="671">
        <v>85880</v>
      </c>
      <c r="D79" s="600">
        <v>6950</v>
      </c>
      <c r="E79" s="599">
        <v>9690</v>
      </c>
      <c r="F79" s="599">
        <v>18480</v>
      </c>
      <c r="G79" s="601" t="s">
        <v>310</v>
      </c>
      <c r="H79" s="602">
        <v>91891.6</v>
      </c>
      <c r="I79" s="600">
        <v>7436.5</v>
      </c>
      <c r="J79" s="599">
        <v>10755.900000000001</v>
      </c>
      <c r="K79" s="599">
        <v>21991.200000000001</v>
      </c>
      <c r="L79" s="601" t="s">
        <v>310</v>
      </c>
    </row>
    <row r="80" spans="1:12">
      <c r="A80" s="309">
        <v>1530</v>
      </c>
      <c r="B80" s="313" t="s">
        <v>455</v>
      </c>
      <c r="C80" s="671">
        <v>107870</v>
      </c>
      <c r="D80" s="600">
        <v>6950</v>
      </c>
      <c r="E80" s="599">
        <v>16160</v>
      </c>
      <c r="F80" s="599">
        <v>29520</v>
      </c>
      <c r="G80" s="601" t="s">
        <v>310</v>
      </c>
      <c r="H80" s="602">
        <v>115420.9</v>
      </c>
      <c r="I80" s="600">
        <v>7436.5</v>
      </c>
      <c r="J80" s="599">
        <v>17937.599999999999</v>
      </c>
      <c r="K80" s="599">
        <v>35128.800000000003</v>
      </c>
      <c r="L80" s="601" t="s">
        <v>310</v>
      </c>
    </row>
    <row r="81" spans="1:12">
      <c r="A81" s="309">
        <v>1520</v>
      </c>
      <c r="B81" s="313" t="s">
        <v>457</v>
      </c>
      <c r="C81" s="671">
        <v>107870</v>
      </c>
      <c r="D81" s="600">
        <v>6950</v>
      </c>
      <c r="E81" s="599">
        <v>9690</v>
      </c>
      <c r="F81" s="599">
        <v>18480</v>
      </c>
      <c r="G81" s="601" t="s">
        <v>310</v>
      </c>
      <c r="H81" s="602">
        <v>115420.9</v>
      </c>
      <c r="I81" s="600">
        <v>7436.5</v>
      </c>
      <c r="J81" s="599">
        <v>10755.900000000001</v>
      </c>
      <c r="K81" s="599">
        <v>21991.200000000001</v>
      </c>
      <c r="L81" s="601" t="s">
        <v>310</v>
      </c>
    </row>
    <row r="82" spans="1:12">
      <c r="A82" s="309">
        <v>1495</v>
      </c>
      <c r="B82" s="313" t="s">
        <v>460</v>
      </c>
      <c r="C82" s="671">
        <v>97020</v>
      </c>
      <c r="D82" s="600">
        <v>6950</v>
      </c>
      <c r="E82" s="599">
        <v>9690</v>
      </c>
      <c r="F82" s="599">
        <v>18480</v>
      </c>
      <c r="G82" s="601" t="s">
        <v>310</v>
      </c>
      <c r="H82" s="602">
        <v>103811.40000000001</v>
      </c>
      <c r="I82" s="600">
        <v>7436.5</v>
      </c>
      <c r="J82" s="599">
        <v>10755.900000000001</v>
      </c>
      <c r="K82" s="599">
        <v>21991.200000000001</v>
      </c>
      <c r="L82" s="605"/>
    </row>
    <row r="83" spans="1:12">
      <c r="A83" s="309">
        <v>1054</v>
      </c>
      <c r="B83" s="313" t="s">
        <v>743</v>
      </c>
      <c r="C83" s="671">
        <v>97020</v>
      </c>
      <c r="D83" s="600">
        <v>6950</v>
      </c>
      <c r="E83" s="599">
        <v>11440</v>
      </c>
      <c r="F83" s="599">
        <v>18480</v>
      </c>
      <c r="G83" s="601" t="s">
        <v>310</v>
      </c>
      <c r="H83" s="602">
        <v>103811.40000000001</v>
      </c>
      <c r="I83" s="600">
        <v>7436.5</v>
      </c>
      <c r="J83" s="599">
        <v>12698.4</v>
      </c>
      <c r="K83" s="599">
        <v>21991.200000000001</v>
      </c>
      <c r="L83" s="601" t="s">
        <v>310</v>
      </c>
    </row>
    <row r="84" spans="1:12">
      <c r="A84" s="309">
        <v>1525</v>
      </c>
      <c r="B84" s="313" t="s">
        <v>33</v>
      </c>
      <c r="C84" s="671">
        <v>85880</v>
      </c>
      <c r="D84" s="600">
        <v>6950</v>
      </c>
      <c r="E84" s="599">
        <v>9690</v>
      </c>
      <c r="F84" s="599">
        <v>18480</v>
      </c>
      <c r="G84" s="601" t="s">
        <v>310</v>
      </c>
      <c r="H84" s="602">
        <v>91891.6</v>
      </c>
      <c r="I84" s="600">
        <v>7436.5</v>
      </c>
      <c r="J84" s="599">
        <v>10755.900000000001</v>
      </c>
      <c r="K84" s="599">
        <v>21991.200000000001</v>
      </c>
      <c r="L84" s="601" t="s">
        <v>310</v>
      </c>
    </row>
    <row r="85" spans="1:12">
      <c r="A85" s="309">
        <v>1470</v>
      </c>
      <c r="B85" s="313" t="s">
        <v>210</v>
      </c>
      <c r="C85" s="671">
        <v>77300</v>
      </c>
      <c r="D85" s="600">
        <v>6950</v>
      </c>
      <c r="E85" s="599">
        <v>16160</v>
      </c>
      <c r="F85" s="599">
        <v>29520</v>
      </c>
      <c r="G85" s="601" t="s">
        <v>310</v>
      </c>
      <c r="H85" s="602">
        <v>82711</v>
      </c>
      <c r="I85" s="600">
        <v>7436.5</v>
      </c>
      <c r="J85" s="599">
        <v>17937.599999999999</v>
      </c>
      <c r="K85" s="599">
        <v>35128.800000000003</v>
      </c>
      <c r="L85" s="601" t="s">
        <v>310</v>
      </c>
    </row>
    <row r="86" spans="1:12">
      <c r="A86" s="309">
        <v>1465</v>
      </c>
      <c r="B86" s="313" t="s">
        <v>336</v>
      </c>
      <c r="C86" s="671">
        <v>85880</v>
      </c>
      <c r="D86" s="600">
        <v>6950</v>
      </c>
      <c r="E86" s="599">
        <v>9690</v>
      </c>
      <c r="F86" s="599">
        <v>18480</v>
      </c>
      <c r="G86" s="601" t="s">
        <v>310</v>
      </c>
      <c r="H86" s="602">
        <v>91891.6</v>
      </c>
      <c r="I86" s="600">
        <v>7436.5</v>
      </c>
      <c r="J86" s="599">
        <v>10755.900000000001</v>
      </c>
      <c r="K86" s="599">
        <v>21991.200000000001</v>
      </c>
      <c r="L86" s="601" t="s">
        <v>310</v>
      </c>
    </row>
    <row r="87" spans="1:12">
      <c r="A87" s="309">
        <v>1820</v>
      </c>
      <c r="B87" s="313" t="s">
        <v>204</v>
      </c>
      <c r="C87" s="671">
        <v>77300</v>
      </c>
      <c r="D87" s="600">
        <v>6950</v>
      </c>
      <c r="E87" s="599">
        <v>9690</v>
      </c>
      <c r="F87" s="599">
        <v>13240</v>
      </c>
      <c r="G87" s="601" t="s">
        <v>310</v>
      </c>
      <c r="H87" s="602">
        <v>82711</v>
      </c>
      <c r="I87" s="600">
        <v>7436.5</v>
      </c>
      <c r="J87" s="599">
        <v>10755.900000000001</v>
      </c>
      <c r="K87" s="599">
        <v>15755.6</v>
      </c>
      <c r="L87" s="601" t="s">
        <v>310</v>
      </c>
    </row>
    <row r="88" spans="1:12">
      <c r="A88" s="309">
        <v>1140</v>
      </c>
      <c r="B88" s="313" t="s">
        <v>296</v>
      </c>
      <c r="C88" s="671">
        <v>85880</v>
      </c>
      <c r="D88" s="600">
        <v>6950</v>
      </c>
      <c r="E88" s="599">
        <v>9690</v>
      </c>
      <c r="F88" s="599">
        <v>13240</v>
      </c>
      <c r="G88" s="601" t="s">
        <v>310</v>
      </c>
      <c r="H88" s="602">
        <v>91891.6</v>
      </c>
      <c r="I88" s="600">
        <v>7436.5</v>
      </c>
      <c r="J88" s="599">
        <v>10755.900000000001</v>
      </c>
      <c r="K88" s="599">
        <v>15755.6</v>
      </c>
      <c r="L88" s="601" t="s">
        <v>310</v>
      </c>
    </row>
    <row r="89" spans="1:12">
      <c r="A89" s="309">
        <v>1195</v>
      </c>
      <c r="B89" s="313" t="s">
        <v>297</v>
      </c>
      <c r="C89" s="671">
        <v>97020</v>
      </c>
      <c r="D89" s="600">
        <v>6950</v>
      </c>
      <c r="E89" s="599">
        <v>9690</v>
      </c>
      <c r="F89" s="599">
        <v>13240</v>
      </c>
      <c r="G89" s="601" t="s">
        <v>310</v>
      </c>
      <c r="H89" s="602">
        <v>103811.40000000001</v>
      </c>
      <c r="I89" s="600">
        <v>7436.5</v>
      </c>
      <c r="J89" s="599">
        <v>10755.900000000001</v>
      </c>
      <c r="K89" s="599">
        <v>15755.6</v>
      </c>
      <c r="L89" s="601" t="s">
        <v>310</v>
      </c>
    </row>
    <row r="90" spans="1:12">
      <c r="A90" s="309">
        <v>1170</v>
      </c>
      <c r="B90" s="313" t="s">
        <v>109</v>
      </c>
      <c r="C90" s="671">
        <v>77300</v>
      </c>
      <c r="D90" s="600">
        <v>6950</v>
      </c>
      <c r="E90" s="599">
        <v>9690</v>
      </c>
      <c r="F90" s="599">
        <v>13240</v>
      </c>
      <c r="G90" s="601" t="s">
        <v>310</v>
      </c>
      <c r="H90" s="602">
        <v>82711</v>
      </c>
      <c r="I90" s="600">
        <v>7436.5</v>
      </c>
      <c r="J90" s="599">
        <v>10755.900000000001</v>
      </c>
      <c r="K90" s="599">
        <v>15755.6</v>
      </c>
      <c r="L90" s="601" t="s">
        <v>310</v>
      </c>
    </row>
    <row r="91" spans="1:12">
      <c r="A91" s="309">
        <v>1055</v>
      </c>
      <c r="B91" s="313" t="s">
        <v>744</v>
      </c>
      <c r="C91" s="671">
        <v>85880</v>
      </c>
      <c r="D91" s="600">
        <v>6950</v>
      </c>
      <c r="E91" s="599">
        <v>11440</v>
      </c>
      <c r="F91" s="599">
        <v>18480</v>
      </c>
      <c r="G91" s="601" t="s">
        <v>310</v>
      </c>
      <c r="H91" s="602">
        <v>91891.6</v>
      </c>
      <c r="I91" s="600">
        <v>7436.5</v>
      </c>
      <c r="J91" s="599">
        <v>12698.4</v>
      </c>
      <c r="K91" s="599">
        <v>21991.200000000001</v>
      </c>
      <c r="L91" s="601" t="s">
        <v>310</v>
      </c>
    </row>
    <row r="92" spans="1:12">
      <c r="A92" s="309">
        <v>1145</v>
      </c>
      <c r="B92" s="313" t="s">
        <v>461</v>
      </c>
      <c r="C92" s="671">
        <v>77300</v>
      </c>
      <c r="D92" s="600">
        <v>6950</v>
      </c>
      <c r="E92" s="599">
        <v>9690</v>
      </c>
      <c r="F92" s="599">
        <v>13240</v>
      </c>
      <c r="G92" s="601" t="s">
        <v>310</v>
      </c>
      <c r="H92" s="602">
        <v>82711</v>
      </c>
      <c r="I92" s="600">
        <v>7436.5</v>
      </c>
      <c r="J92" s="599">
        <v>10755.900000000001</v>
      </c>
      <c r="K92" s="599">
        <v>15755.6</v>
      </c>
      <c r="L92" s="601" t="s">
        <v>310</v>
      </c>
    </row>
    <row r="93" spans="1:12">
      <c r="A93" s="309">
        <v>1190</v>
      </c>
      <c r="B93" s="313" t="s">
        <v>110</v>
      </c>
      <c r="C93" s="671">
        <v>97020</v>
      </c>
      <c r="D93" s="600">
        <v>6950</v>
      </c>
      <c r="E93" s="599">
        <v>9690</v>
      </c>
      <c r="F93" s="599">
        <v>13240</v>
      </c>
      <c r="G93" s="601" t="s">
        <v>310</v>
      </c>
      <c r="H93" s="602">
        <v>103811.40000000001</v>
      </c>
      <c r="I93" s="600">
        <v>7436.5</v>
      </c>
      <c r="J93" s="599">
        <v>10755.900000000001</v>
      </c>
      <c r="K93" s="599">
        <v>15755.6</v>
      </c>
      <c r="L93" s="601" t="s">
        <v>310</v>
      </c>
    </row>
    <row r="94" spans="1:12">
      <c r="A94" s="309">
        <v>1180</v>
      </c>
      <c r="B94" s="313" t="s">
        <v>317</v>
      </c>
      <c r="C94" s="671">
        <v>85880</v>
      </c>
      <c r="D94" s="600">
        <v>6950</v>
      </c>
      <c r="E94" s="599">
        <v>9690</v>
      </c>
      <c r="F94" s="599">
        <v>13240</v>
      </c>
      <c r="G94" s="601" t="s">
        <v>310</v>
      </c>
      <c r="H94" s="602">
        <v>91891.6</v>
      </c>
      <c r="I94" s="600">
        <v>7436.5</v>
      </c>
      <c r="J94" s="599">
        <v>10755.900000000001</v>
      </c>
      <c r="K94" s="599">
        <v>15755.6</v>
      </c>
      <c r="L94" s="601" t="s">
        <v>310</v>
      </c>
    </row>
    <row r="95" spans="1:12">
      <c r="A95" s="309">
        <v>1760</v>
      </c>
      <c r="B95" s="313" t="s">
        <v>205</v>
      </c>
      <c r="C95" s="671">
        <v>77300</v>
      </c>
      <c r="D95" s="600">
        <v>6950</v>
      </c>
      <c r="E95" s="599">
        <v>9690</v>
      </c>
      <c r="F95" s="599">
        <v>23360</v>
      </c>
      <c r="G95" s="601" t="s">
        <v>310</v>
      </c>
      <c r="H95" s="602">
        <v>82711</v>
      </c>
      <c r="I95" s="600">
        <v>7436.5</v>
      </c>
      <c r="J95" s="599">
        <v>10755.900000000001</v>
      </c>
      <c r="K95" s="599">
        <v>27798.400000000001</v>
      </c>
      <c r="L95" s="601" t="s">
        <v>310</v>
      </c>
    </row>
    <row r="96" spans="1:12">
      <c r="A96" s="309">
        <v>1315</v>
      </c>
      <c r="B96" s="313" t="s">
        <v>318</v>
      </c>
      <c r="C96" s="671">
        <v>97020</v>
      </c>
      <c r="D96" s="600">
        <v>6950</v>
      </c>
      <c r="E96" s="599">
        <v>11440</v>
      </c>
      <c r="F96" s="599">
        <v>18480</v>
      </c>
      <c r="G96" s="601" t="s">
        <v>310</v>
      </c>
      <c r="H96" s="602">
        <v>103811.40000000001</v>
      </c>
      <c r="I96" s="600">
        <v>7436.5</v>
      </c>
      <c r="J96" s="599">
        <v>12698.4</v>
      </c>
      <c r="K96" s="599">
        <v>21991.200000000001</v>
      </c>
      <c r="L96" s="601" t="s">
        <v>310</v>
      </c>
    </row>
    <row r="97" spans="1:12">
      <c r="A97" s="309">
        <v>1290</v>
      </c>
      <c r="B97" s="313" t="s">
        <v>319</v>
      </c>
      <c r="C97" s="671">
        <v>65760</v>
      </c>
      <c r="D97" s="600">
        <v>6950</v>
      </c>
      <c r="E97" s="599">
        <v>9690</v>
      </c>
      <c r="F97" s="599">
        <v>13240</v>
      </c>
      <c r="G97" s="601" t="s">
        <v>310</v>
      </c>
      <c r="H97" s="602">
        <v>70363.199999999997</v>
      </c>
      <c r="I97" s="600">
        <v>7436.5</v>
      </c>
      <c r="J97" s="599">
        <v>10755.900000000001</v>
      </c>
      <c r="K97" s="599">
        <v>15755.6</v>
      </c>
      <c r="L97" s="601" t="s">
        <v>310</v>
      </c>
    </row>
    <row r="98" spans="1:12">
      <c r="A98" s="309">
        <v>1310</v>
      </c>
      <c r="B98" s="313" t="s">
        <v>320</v>
      </c>
      <c r="C98" s="671">
        <v>65760</v>
      </c>
      <c r="D98" s="600">
        <v>6950</v>
      </c>
      <c r="E98" s="599">
        <v>11440</v>
      </c>
      <c r="F98" s="599">
        <v>18480</v>
      </c>
      <c r="G98" s="601" t="s">
        <v>310</v>
      </c>
      <c r="H98" s="602">
        <v>70363.199999999997</v>
      </c>
      <c r="I98" s="600">
        <v>7436.5</v>
      </c>
      <c r="J98" s="599">
        <v>12698.4</v>
      </c>
      <c r="K98" s="599">
        <v>21991.200000000001</v>
      </c>
      <c r="L98" s="601" t="s">
        <v>310</v>
      </c>
    </row>
    <row r="99" spans="1:12">
      <c r="A99" s="309">
        <v>1740</v>
      </c>
      <c r="B99" s="313" t="s">
        <v>212</v>
      </c>
      <c r="C99" s="671">
        <v>65760</v>
      </c>
      <c r="D99" s="600">
        <v>6950</v>
      </c>
      <c r="E99" s="599">
        <v>9690</v>
      </c>
      <c r="F99" s="599">
        <v>13240</v>
      </c>
      <c r="G99" s="601" t="s">
        <v>310</v>
      </c>
      <c r="H99" s="602">
        <v>70363.199999999997</v>
      </c>
      <c r="I99" s="600">
        <v>7436.5</v>
      </c>
      <c r="J99" s="599">
        <v>10755.900000000001</v>
      </c>
      <c r="K99" s="599">
        <v>15755.6</v>
      </c>
      <c r="L99" s="601" t="s">
        <v>310</v>
      </c>
    </row>
    <row r="100" spans="1:12">
      <c r="A100" s="309">
        <v>1860</v>
      </c>
      <c r="B100" s="313" t="s">
        <v>321</v>
      </c>
      <c r="C100" s="671">
        <v>77300</v>
      </c>
      <c r="D100" s="600">
        <v>6950</v>
      </c>
      <c r="E100" s="599">
        <v>9690</v>
      </c>
      <c r="F100" s="599">
        <v>13240</v>
      </c>
      <c r="G100" s="601" t="s">
        <v>310</v>
      </c>
      <c r="H100" s="602">
        <v>82711</v>
      </c>
      <c r="I100" s="600">
        <v>7436.5</v>
      </c>
      <c r="J100" s="599">
        <v>10755.900000000001</v>
      </c>
      <c r="K100" s="599">
        <v>15755.6</v>
      </c>
      <c r="L100" s="601" t="s">
        <v>310</v>
      </c>
    </row>
    <row r="101" spans="1:12">
      <c r="A101" s="309">
        <v>1155</v>
      </c>
      <c r="B101" s="313" t="s">
        <v>322</v>
      </c>
      <c r="C101" s="671">
        <v>107870</v>
      </c>
      <c r="D101" s="600">
        <v>6950</v>
      </c>
      <c r="E101" s="599">
        <v>9690</v>
      </c>
      <c r="F101" s="599">
        <v>13240</v>
      </c>
      <c r="G101" s="601" t="s">
        <v>310</v>
      </c>
      <c r="H101" s="602">
        <v>115420.9</v>
      </c>
      <c r="I101" s="600">
        <v>7436.5</v>
      </c>
      <c r="J101" s="599">
        <v>10755.900000000001</v>
      </c>
      <c r="K101" s="599">
        <v>15755.6</v>
      </c>
      <c r="L101" s="601" t="s">
        <v>310</v>
      </c>
    </row>
    <row r="102" spans="1:12">
      <c r="A102" s="309">
        <v>1325</v>
      </c>
      <c r="B102" s="313" t="s">
        <v>80</v>
      </c>
      <c r="C102" s="671">
        <v>85880</v>
      </c>
      <c r="D102" s="600">
        <v>6950</v>
      </c>
      <c r="E102" s="599">
        <v>9690</v>
      </c>
      <c r="F102" s="599">
        <v>13240</v>
      </c>
      <c r="G102" s="601" t="s">
        <v>310</v>
      </c>
      <c r="H102" s="602">
        <v>91891.6</v>
      </c>
      <c r="I102" s="600">
        <v>7436.5</v>
      </c>
      <c r="J102" s="599">
        <v>10755.900000000001</v>
      </c>
      <c r="K102" s="599">
        <v>15755.6</v>
      </c>
      <c r="L102" s="601" t="s">
        <v>310</v>
      </c>
    </row>
    <row r="103" spans="1:12">
      <c r="A103" s="309">
        <v>1335</v>
      </c>
      <c r="B103" s="313" t="s">
        <v>34</v>
      </c>
      <c r="C103" s="671">
        <v>85880</v>
      </c>
      <c r="D103" s="600">
        <v>6950</v>
      </c>
      <c r="E103" s="599">
        <v>9690</v>
      </c>
      <c r="F103" s="599">
        <v>13240</v>
      </c>
      <c r="G103" s="601" t="s">
        <v>310</v>
      </c>
      <c r="H103" s="602">
        <v>91891.6</v>
      </c>
      <c r="I103" s="600">
        <v>7436.5</v>
      </c>
      <c r="J103" s="599">
        <v>10755.900000000001</v>
      </c>
      <c r="K103" s="599">
        <v>15755.6</v>
      </c>
      <c r="L103" s="601" t="s">
        <v>310</v>
      </c>
    </row>
    <row r="104" spans="1:12">
      <c r="A104" s="309">
        <v>39</v>
      </c>
      <c r="B104" s="313" t="s">
        <v>357</v>
      </c>
      <c r="C104" s="671">
        <v>77300</v>
      </c>
      <c r="D104" s="600">
        <v>6950</v>
      </c>
      <c r="E104" s="599">
        <v>9690</v>
      </c>
      <c r="F104" s="599">
        <v>13240</v>
      </c>
      <c r="G104" s="601" t="s">
        <v>310</v>
      </c>
      <c r="H104" s="602">
        <v>82711</v>
      </c>
      <c r="I104" s="600">
        <v>7436.5</v>
      </c>
      <c r="J104" s="599">
        <v>10755.900000000001</v>
      </c>
      <c r="K104" s="599">
        <v>15755.6</v>
      </c>
      <c r="L104" s="601" t="s">
        <v>310</v>
      </c>
    </row>
    <row r="105" spans="1:12">
      <c r="A105" s="309">
        <v>1120</v>
      </c>
      <c r="B105" s="313" t="s">
        <v>323</v>
      </c>
      <c r="C105" s="671">
        <v>77300</v>
      </c>
      <c r="D105" s="600">
        <v>6950</v>
      </c>
      <c r="E105" s="599">
        <v>9690</v>
      </c>
      <c r="F105" s="599">
        <v>13240</v>
      </c>
      <c r="G105" s="601" t="s">
        <v>310</v>
      </c>
      <c r="H105" s="602">
        <v>82711</v>
      </c>
      <c r="I105" s="600">
        <v>7436.5</v>
      </c>
      <c r="J105" s="599">
        <v>10755.900000000001</v>
      </c>
      <c r="K105" s="599">
        <v>15755.6</v>
      </c>
      <c r="L105" s="601" t="s">
        <v>310</v>
      </c>
    </row>
    <row r="106" spans="1:12">
      <c r="A106" s="309">
        <v>1125</v>
      </c>
      <c r="B106" s="313" t="s">
        <v>81</v>
      </c>
      <c r="C106" s="671">
        <v>85880</v>
      </c>
      <c r="D106" s="600">
        <v>6950</v>
      </c>
      <c r="E106" s="599">
        <v>9690</v>
      </c>
      <c r="F106" s="599">
        <v>13240</v>
      </c>
      <c r="G106" s="601" t="s">
        <v>310</v>
      </c>
      <c r="H106" s="602">
        <v>91891.6</v>
      </c>
      <c r="I106" s="600">
        <v>7436.5</v>
      </c>
      <c r="J106" s="599">
        <v>10755.900000000001</v>
      </c>
      <c r="K106" s="599">
        <v>15755.6</v>
      </c>
      <c r="L106" s="601" t="s">
        <v>310</v>
      </c>
    </row>
    <row r="107" spans="1:12">
      <c r="A107" s="309">
        <v>1135</v>
      </c>
      <c r="B107" s="313" t="s">
        <v>775</v>
      </c>
      <c r="C107" s="671">
        <v>97020</v>
      </c>
      <c r="D107" s="600">
        <v>6950</v>
      </c>
      <c r="E107" s="599">
        <v>16160</v>
      </c>
      <c r="F107" s="599">
        <v>23360</v>
      </c>
      <c r="G107" s="601" t="s">
        <v>310</v>
      </c>
      <c r="H107" s="602">
        <v>103811.40000000001</v>
      </c>
      <c r="I107" s="600">
        <v>7436.5</v>
      </c>
      <c r="J107" s="599">
        <v>17937.599999999999</v>
      </c>
      <c r="K107" s="599">
        <v>27798.400000000001</v>
      </c>
      <c r="L107" s="601" t="s">
        <v>310</v>
      </c>
    </row>
    <row r="108" spans="1:12">
      <c r="A108" s="309">
        <v>1870</v>
      </c>
      <c r="B108" s="313" t="s">
        <v>843</v>
      </c>
      <c r="C108" s="671">
        <v>77300</v>
      </c>
      <c r="D108" s="600">
        <v>6950</v>
      </c>
      <c r="E108" s="599">
        <v>9690</v>
      </c>
      <c r="F108" s="599">
        <v>13240</v>
      </c>
      <c r="G108" s="601" t="s">
        <v>310</v>
      </c>
      <c r="H108" s="602">
        <v>82711</v>
      </c>
      <c r="I108" s="600">
        <v>7436.5</v>
      </c>
      <c r="J108" s="599">
        <v>10755.900000000001</v>
      </c>
      <c r="K108" s="599">
        <v>15755.6</v>
      </c>
      <c r="L108" s="601" t="s">
        <v>310</v>
      </c>
    </row>
    <row r="109" spans="1:12">
      <c r="A109" s="309">
        <v>1110</v>
      </c>
      <c r="B109" s="313" t="s">
        <v>82</v>
      </c>
      <c r="C109" s="671">
        <v>97020</v>
      </c>
      <c r="D109" s="600">
        <v>6950</v>
      </c>
      <c r="E109" s="599">
        <v>9690</v>
      </c>
      <c r="F109" s="599">
        <v>13240</v>
      </c>
      <c r="G109" s="601" t="s">
        <v>310</v>
      </c>
      <c r="H109" s="602">
        <v>103811.40000000001</v>
      </c>
      <c r="I109" s="600">
        <v>7436.5</v>
      </c>
      <c r="J109" s="599">
        <v>10755.900000000001</v>
      </c>
      <c r="K109" s="599">
        <v>15755.6</v>
      </c>
      <c r="L109" s="601" t="s">
        <v>310</v>
      </c>
    </row>
    <row r="110" spans="1:12">
      <c r="A110" s="309">
        <v>1130</v>
      </c>
      <c r="B110" s="313" t="s">
        <v>102</v>
      </c>
      <c r="C110" s="671">
        <v>97020</v>
      </c>
      <c r="D110" s="600">
        <v>6950</v>
      </c>
      <c r="E110" s="599">
        <v>9690</v>
      </c>
      <c r="F110" s="599">
        <v>13240</v>
      </c>
      <c r="G110" s="601" t="s">
        <v>310</v>
      </c>
      <c r="H110" s="602">
        <v>103811.40000000001</v>
      </c>
      <c r="I110" s="600">
        <v>7436.5</v>
      </c>
      <c r="J110" s="599">
        <v>10755.900000000001</v>
      </c>
      <c r="K110" s="599">
        <v>15755.6</v>
      </c>
      <c r="L110" s="601" t="s">
        <v>310</v>
      </c>
    </row>
    <row r="111" spans="1:12">
      <c r="A111" s="309">
        <v>1890</v>
      </c>
      <c r="B111" s="313" t="s">
        <v>35</v>
      </c>
      <c r="C111" s="671">
        <v>65760</v>
      </c>
      <c r="D111" s="600">
        <v>6950</v>
      </c>
      <c r="E111" s="599">
        <v>7970</v>
      </c>
      <c r="F111" s="599">
        <v>9190</v>
      </c>
      <c r="G111" s="601" t="s">
        <v>310</v>
      </c>
      <c r="H111" s="602">
        <v>70363.199999999997</v>
      </c>
      <c r="I111" s="600">
        <v>7436.5</v>
      </c>
      <c r="J111" s="599">
        <v>8767</v>
      </c>
      <c r="K111" s="599">
        <v>10936.1</v>
      </c>
      <c r="L111" s="601" t="s">
        <v>310</v>
      </c>
    </row>
    <row r="112" spans="1:12">
      <c r="A112" s="309">
        <v>1750</v>
      </c>
      <c r="B112" s="313" t="s">
        <v>411</v>
      </c>
      <c r="C112" s="671">
        <v>77300</v>
      </c>
      <c r="D112" s="600">
        <v>6950</v>
      </c>
      <c r="E112" s="599">
        <v>9690</v>
      </c>
      <c r="F112" s="599">
        <v>13240</v>
      </c>
      <c r="G112" s="601" t="s">
        <v>310</v>
      </c>
      <c r="H112" s="602">
        <v>82711</v>
      </c>
      <c r="I112" s="600">
        <v>7436.5</v>
      </c>
      <c r="J112" s="599">
        <v>10755.900000000001</v>
      </c>
      <c r="K112" s="599">
        <v>15755.6</v>
      </c>
      <c r="L112" s="601" t="s">
        <v>310</v>
      </c>
    </row>
    <row r="113" spans="1:12">
      <c r="A113" s="309">
        <v>1300</v>
      </c>
      <c r="B113" s="313" t="s">
        <v>127</v>
      </c>
      <c r="C113" s="671">
        <v>85880</v>
      </c>
      <c r="D113" s="600">
        <v>6950</v>
      </c>
      <c r="E113" s="599">
        <v>9690</v>
      </c>
      <c r="F113" s="599">
        <v>13240</v>
      </c>
      <c r="G113" s="601" t="s">
        <v>310</v>
      </c>
      <c r="H113" s="602">
        <v>91891.6</v>
      </c>
      <c r="I113" s="600">
        <v>7436.5</v>
      </c>
      <c r="J113" s="599">
        <v>10755.900000000001</v>
      </c>
      <c r="K113" s="599">
        <v>15755.6</v>
      </c>
      <c r="L113" s="601" t="s">
        <v>310</v>
      </c>
    </row>
    <row r="114" spans="1:12">
      <c r="A114" s="309">
        <v>1160</v>
      </c>
      <c r="B114" s="313" t="s">
        <v>103</v>
      </c>
      <c r="C114" s="671">
        <v>107870</v>
      </c>
      <c r="D114" s="600">
        <v>6950</v>
      </c>
      <c r="E114" s="599">
        <v>9690</v>
      </c>
      <c r="F114" s="599">
        <v>13240</v>
      </c>
      <c r="G114" s="601" t="s">
        <v>310</v>
      </c>
      <c r="H114" s="602">
        <v>115420.9</v>
      </c>
      <c r="I114" s="600">
        <v>7436.5</v>
      </c>
      <c r="J114" s="599">
        <v>10755.900000000001</v>
      </c>
      <c r="K114" s="599">
        <v>15755.6</v>
      </c>
      <c r="L114" s="601" t="s">
        <v>310</v>
      </c>
    </row>
    <row r="115" spans="1:12">
      <c r="A115" s="309">
        <v>1280</v>
      </c>
      <c r="B115" s="313" t="s">
        <v>844</v>
      </c>
      <c r="C115" s="671">
        <v>65760</v>
      </c>
      <c r="D115" s="600">
        <v>6950</v>
      </c>
      <c r="E115" s="599">
        <v>9690</v>
      </c>
      <c r="F115" s="599">
        <v>13240</v>
      </c>
      <c r="G115" s="601" t="s">
        <v>310</v>
      </c>
      <c r="H115" s="602">
        <v>70363.199999999997</v>
      </c>
      <c r="I115" s="600">
        <v>7436.5</v>
      </c>
      <c r="J115" s="599">
        <v>10755.900000000001</v>
      </c>
      <c r="K115" s="599">
        <v>15755.6</v>
      </c>
      <c r="L115" s="601" t="s">
        <v>310</v>
      </c>
    </row>
    <row r="116" spans="1:12">
      <c r="A116" s="309">
        <v>1220</v>
      </c>
      <c r="B116" s="313" t="s">
        <v>29</v>
      </c>
      <c r="C116" s="671">
        <v>77300</v>
      </c>
      <c r="D116" s="600">
        <v>6950</v>
      </c>
      <c r="E116" s="599">
        <v>9690</v>
      </c>
      <c r="F116" s="599">
        <v>13240</v>
      </c>
      <c r="G116" s="601" t="s">
        <v>310</v>
      </c>
      <c r="H116" s="602">
        <v>82711</v>
      </c>
      <c r="I116" s="600">
        <v>7436.5</v>
      </c>
      <c r="J116" s="599">
        <v>10755.900000000001</v>
      </c>
      <c r="K116" s="599">
        <v>15755.6</v>
      </c>
      <c r="L116" s="601" t="s">
        <v>310</v>
      </c>
    </row>
    <row r="117" spans="1:12">
      <c r="A117" s="309">
        <v>1205</v>
      </c>
      <c r="B117" s="313" t="s">
        <v>30</v>
      </c>
      <c r="C117" s="671">
        <v>77300</v>
      </c>
      <c r="D117" s="600">
        <v>6950</v>
      </c>
      <c r="E117" s="599">
        <v>9690</v>
      </c>
      <c r="F117" s="599">
        <v>13240</v>
      </c>
      <c r="G117" s="601" t="s">
        <v>310</v>
      </c>
      <c r="H117" s="602">
        <v>82711</v>
      </c>
      <c r="I117" s="600">
        <v>7436.5</v>
      </c>
      <c r="J117" s="599">
        <v>10755.900000000001</v>
      </c>
      <c r="K117" s="599">
        <v>15755.6</v>
      </c>
      <c r="L117" s="601" t="s">
        <v>310</v>
      </c>
    </row>
    <row r="118" spans="1:12">
      <c r="A118" s="309">
        <v>1430</v>
      </c>
      <c r="B118" s="313" t="s">
        <v>31</v>
      </c>
      <c r="C118" s="671">
        <v>77300</v>
      </c>
      <c r="D118" s="600">
        <v>6950</v>
      </c>
      <c r="E118" s="599">
        <v>9690</v>
      </c>
      <c r="F118" s="599">
        <v>13240</v>
      </c>
      <c r="G118" s="601" t="s">
        <v>310</v>
      </c>
      <c r="H118" s="602">
        <v>82711</v>
      </c>
      <c r="I118" s="600">
        <v>7436.5</v>
      </c>
      <c r="J118" s="599">
        <v>10755.900000000001</v>
      </c>
      <c r="K118" s="599">
        <v>15755.6</v>
      </c>
      <c r="L118" s="601" t="s">
        <v>310</v>
      </c>
    </row>
    <row r="119" spans="1:12">
      <c r="A119" s="309">
        <v>1210</v>
      </c>
      <c r="B119" s="313" t="s">
        <v>32</v>
      </c>
      <c r="C119" s="671">
        <v>77300</v>
      </c>
      <c r="D119" s="600">
        <v>6950</v>
      </c>
      <c r="E119" s="599">
        <v>9690</v>
      </c>
      <c r="F119" s="599">
        <v>13240</v>
      </c>
      <c r="G119" s="601" t="s">
        <v>310</v>
      </c>
      <c r="H119" s="602">
        <v>82711</v>
      </c>
      <c r="I119" s="600">
        <v>7436.5</v>
      </c>
      <c r="J119" s="599">
        <v>10755.900000000001</v>
      </c>
      <c r="K119" s="599">
        <v>15755.6</v>
      </c>
      <c r="L119" s="601" t="s">
        <v>310</v>
      </c>
    </row>
    <row r="120" spans="1:12">
      <c r="A120" s="309">
        <v>1455</v>
      </c>
      <c r="B120" s="313" t="s">
        <v>454</v>
      </c>
      <c r="C120" s="671">
        <v>77300</v>
      </c>
      <c r="D120" s="600">
        <v>6950</v>
      </c>
      <c r="E120" s="599">
        <v>9690</v>
      </c>
      <c r="F120" s="599">
        <v>13240</v>
      </c>
      <c r="G120" s="601" t="s">
        <v>310</v>
      </c>
      <c r="H120" s="602">
        <v>82711</v>
      </c>
      <c r="I120" s="600">
        <v>7436.5</v>
      </c>
      <c r="J120" s="599">
        <v>10755.900000000001</v>
      </c>
      <c r="K120" s="599">
        <v>15755.6</v>
      </c>
      <c r="L120" s="601" t="s">
        <v>310</v>
      </c>
    </row>
    <row r="121" spans="1:12">
      <c r="A121" s="309">
        <v>1355</v>
      </c>
      <c r="B121" s="313" t="s">
        <v>456</v>
      </c>
      <c r="C121" s="671">
        <v>77300</v>
      </c>
      <c r="D121" s="600">
        <v>6950</v>
      </c>
      <c r="E121" s="599">
        <v>9690</v>
      </c>
      <c r="F121" s="599">
        <v>13240</v>
      </c>
      <c r="G121" s="601" t="s">
        <v>310</v>
      </c>
      <c r="H121" s="602">
        <v>82711</v>
      </c>
      <c r="I121" s="600">
        <v>7436.5</v>
      </c>
      <c r="J121" s="599">
        <v>10755.900000000001</v>
      </c>
      <c r="K121" s="599">
        <v>15755.6</v>
      </c>
      <c r="L121" s="601" t="s">
        <v>310</v>
      </c>
    </row>
    <row r="122" spans="1:12">
      <c r="A122" s="309">
        <v>1485</v>
      </c>
      <c r="B122" s="313" t="s">
        <v>458</v>
      </c>
      <c r="C122" s="671">
        <v>77300</v>
      </c>
      <c r="D122" s="600">
        <v>6950</v>
      </c>
      <c r="E122" s="599">
        <v>9690</v>
      </c>
      <c r="F122" s="599">
        <v>13240</v>
      </c>
      <c r="G122" s="601" t="s">
        <v>310</v>
      </c>
      <c r="H122" s="602">
        <v>82711</v>
      </c>
      <c r="I122" s="600">
        <v>7436.5</v>
      </c>
      <c r="J122" s="599">
        <v>10755.900000000001</v>
      </c>
      <c r="K122" s="599">
        <v>15755.6</v>
      </c>
      <c r="L122" s="601" t="s">
        <v>310</v>
      </c>
    </row>
    <row r="123" spans="1:12">
      <c r="A123" s="309">
        <v>1475</v>
      </c>
      <c r="B123" s="313" t="s">
        <v>459</v>
      </c>
      <c r="C123" s="671">
        <v>77300</v>
      </c>
      <c r="D123" s="600">
        <v>6950</v>
      </c>
      <c r="E123" s="599">
        <v>9690</v>
      </c>
      <c r="F123" s="599">
        <v>13240</v>
      </c>
      <c r="G123" s="601" t="s">
        <v>310</v>
      </c>
      <c r="H123" s="602">
        <v>82711</v>
      </c>
      <c r="I123" s="600">
        <v>7436.5</v>
      </c>
      <c r="J123" s="599">
        <v>10755.900000000001</v>
      </c>
      <c r="K123" s="599">
        <v>15755.6</v>
      </c>
      <c r="L123" s="601" t="s">
        <v>310</v>
      </c>
    </row>
    <row r="124" spans="1:12">
      <c r="A124" s="309">
        <v>1056</v>
      </c>
      <c r="B124" s="313" t="s">
        <v>745</v>
      </c>
      <c r="C124" s="671">
        <v>85880</v>
      </c>
      <c r="D124" s="600">
        <v>6950</v>
      </c>
      <c r="E124" s="599">
        <v>11440</v>
      </c>
      <c r="F124" s="599">
        <v>13240</v>
      </c>
      <c r="G124" s="601" t="s">
        <v>310</v>
      </c>
      <c r="H124" s="602">
        <v>91891.6</v>
      </c>
      <c r="I124" s="600">
        <v>7436.5</v>
      </c>
      <c r="J124" s="599">
        <v>12698.4</v>
      </c>
      <c r="K124" s="599">
        <v>15755.6</v>
      </c>
      <c r="L124" s="601" t="s">
        <v>310</v>
      </c>
    </row>
    <row r="125" spans="1:12">
      <c r="A125" s="309">
        <v>1885</v>
      </c>
      <c r="B125" s="313" t="s">
        <v>104</v>
      </c>
      <c r="C125" s="671">
        <v>85880</v>
      </c>
      <c r="D125" s="600">
        <v>6950</v>
      </c>
      <c r="E125" s="599">
        <v>9690</v>
      </c>
      <c r="F125" s="599">
        <v>13240</v>
      </c>
      <c r="G125" s="601" t="s">
        <v>310</v>
      </c>
      <c r="H125" s="602">
        <v>91891.6</v>
      </c>
      <c r="I125" s="600">
        <v>7436.5</v>
      </c>
      <c r="J125" s="599">
        <v>10755.900000000001</v>
      </c>
      <c r="K125" s="599">
        <v>15755.6</v>
      </c>
      <c r="L125" s="601" t="s">
        <v>310</v>
      </c>
    </row>
    <row r="126" spans="1:12">
      <c r="A126" s="309">
        <v>382</v>
      </c>
      <c r="B126" s="313" t="s">
        <v>845</v>
      </c>
      <c r="C126" s="672" t="s">
        <v>310</v>
      </c>
      <c r="D126" s="601" t="s">
        <v>310</v>
      </c>
      <c r="E126" s="606" t="s">
        <v>310</v>
      </c>
      <c r="F126" s="606" t="s">
        <v>310</v>
      </c>
      <c r="G126" s="601" t="s">
        <v>310</v>
      </c>
      <c r="H126" s="607" t="s">
        <v>310</v>
      </c>
      <c r="I126" s="601" t="s">
        <v>310</v>
      </c>
      <c r="J126" s="606" t="s">
        <v>310</v>
      </c>
      <c r="K126" s="606" t="s">
        <v>310</v>
      </c>
      <c r="L126" s="601" t="s">
        <v>310</v>
      </c>
    </row>
    <row r="127" spans="1:12">
      <c r="A127" s="309">
        <v>390</v>
      </c>
      <c r="B127" s="313" t="s">
        <v>776</v>
      </c>
      <c r="C127" s="671">
        <v>85880</v>
      </c>
      <c r="D127" s="600">
        <v>6950</v>
      </c>
      <c r="E127" s="599">
        <v>9690</v>
      </c>
      <c r="F127" s="599">
        <v>13240</v>
      </c>
      <c r="G127" s="601" t="s">
        <v>310</v>
      </c>
      <c r="H127" s="602">
        <v>91891.6</v>
      </c>
      <c r="I127" s="600">
        <v>7436.5</v>
      </c>
      <c r="J127" s="599">
        <v>10755.900000000001</v>
      </c>
      <c r="K127" s="599">
        <v>15755.6</v>
      </c>
      <c r="L127" s="601" t="s">
        <v>310</v>
      </c>
    </row>
    <row r="128" spans="1:12">
      <c r="A128" s="309">
        <v>389</v>
      </c>
      <c r="B128" s="313" t="s">
        <v>777</v>
      </c>
      <c r="C128" s="671">
        <v>85880</v>
      </c>
      <c r="D128" s="600">
        <v>6950</v>
      </c>
      <c r="E128" s="599">
        <v>9690</v>
      </c>
      <c r="F128" s="599">
        <v>13240</v>
      </c>
      <c r="G128" s="601" t="s">
        <v>310</v>
      </c>
      <c r="H128" s="602">
        <v>91891.6</v>
      </c>
      <c r="I128" s="600">
        <v>7436.5</v>
      </c>
      <c r="J128" s="599">
        <v>10755.900000000001</v>
      </c>
      <c r="K128" s="599">
        <v>15755.6</v>
      </c>
      <c r="L128" s="601" t="s">
        <v>310</v>
      </c>
    </row>
    <row r="129" spans="1:12">
      <c r="A129" s="309">
        <v>388</v>
      </c>
      <c r="B129" s="313" t="s">
        <v>846</v>
      </c>
      <c r="C129" s="671">
        <v>155090</v>
      </c>
      <c r="D129" s="600">
        <v>6950</v>
      </c>
      <c r="E129" s="599">
        <v>9690</v>
      </c>
      <c r="F129" s="599">
        <v>13240</v>
      </c>
      <c r="G129" s="601" t="s">
        <v>310</v>
      </c>
      <c r="H129" s="602">
        <v>165946.29999999999</v>
      </c>
      <c r="I129" s="600">
        <v>7436.5</v>
      </c>
      <c r="J129" s="599">
        <v>10755.900000000001</v>
      </c>
      <c r="K129" s="599">
        <v>15755.6</v>
      </c>
      <c r="L129" s="601" t="s">
        <v>310</v>
      </c>
    </row>
    <row r="130" spans="1:12">
      <c r="A130" s="309">
        <v>94</v>
      </c>
      <c r="B130" s="313" t="s">
        <v>522</v>
      </c>
      <c r="C130" s="671">
        <v>97020</v>
      </c>
      <c r="D130" s="600">
        <v>6950</v>
      </c>
      <c r="E130" s="599">
        <v>9690</v>
      </c>
      <c r="F130" s="599">
        <v>13240</v>
      </c>
      <c r="G130" s="601" t="s">
        <v>310</v>
      </c>
      <c r="H130" s="602">
        <v>103811.40000000001</v>
      </c>
      <c r="I130" s="600">
        <v>7436.5</v>
      </c>
      <c r="J130" s="599">
        <v>10755.900000000001</v>
      </c>
      <c r="K130" s="599">
        <v>15755.6</v>
      </c>
      <c r="L130" s="601" t="s">
        <v>310</v>
      </c>
    </row>
    <row r="131" spans="1:12">
      <c r="A131" s="309">
        <v>1058</v>
      </c>
      <c r="B131" s="313" t="s">
        <v>746</v>
      </c>
      <c r="C131" s="671">
        <v>115850</v>
      </c>
      <c r="D131" s="600">
        <v>6950</v>
      </c>
      <c r="E131" s="599">
        <v>11440</v>
      </c>
      <c r="F131" s="599">
        <v>13240</v>
      </c>
      <c r="G131" s="601" t="s">
        <v>310</v>
      </c>
      <c r="H131" s="602">
        <v>123959.5</v>
      </c>
      <c r="I131" s="600">
        <v>7436.5</v>
      </c>
      <c r="J131" s="599">
        <v>12698.4</v>
      </c>
      <c r="K131" s="599">
        <v>15755.6</v>
      </c>
      <c r="L131" s="601" t="s">
        <v>310</v>
      </c>
    </row>
    <row r="132" spans="1:12">
      <c r="A132" s="618">
        <v>391</v>
      </c>
      <c r="B132" s="313" t="s">
        <v>1299</v>
      </c>
      <c r="C132" s="671">
        <v>85880</v>
      </c>
      <c r="D132" s="600">
        <v>6950</v>
      </c>
      <c r="E132" s="599">
        <v>9690</v>
      </c>
      <c r="F132" s="599">
        <v>13240</v>
      </c>
      <c r="G132" s="601" t="s">
        <v>310</v>
      </c>
      <c r="H132" s="602">
        <v>91891.6</v>
      </c>
      <c r="I132" s="600">
        <v>7436.5</v>
      </c>
      <c r="J132" s="599">
        <v>10755.900000000001</v>
      </c>
      <c r="K132" s="599">
        <v>15755.6</v>
      </c>
      <c r="L132" s="601" t="s">
        <v>310</v>
      </c>
    </row>
    <row r="133" spans="1:12">
      <c r="A133" s="309">
        <v>392</v>
      </c>
      <c r="B133" s="313" t="s">
        <v>1300</v>
      </c>
      <c r="C133" s="671">
        <v>107870</v>
      </c>
      <c r="D133" s="600">
        <v>6950</v>
      </c>
      <c r="E133" s="599">
        <v>9690</v>
      </c>
      <c r="F133" s="599">
        <v>13240</v>
      </c>
      <c r="G133" s="601"/>
      <c r="H133" s="602">
        <v>115420.90000000001</v>
      </c>
      <c r="I133" s="600">
        <v>7436.5</v>
      </c>
      <c r="J133" s="599">
        <v>10755.900000000001</v>
      </c>
      <c r="K133" s="599">
        <v>15755.6</v>
      </c>
      <c r="L133" s="601"/>
    </row>
    <row r="134" spans="1:12">
      <c r="A134" s="618">
        <v>393</v>
      </c>
      <c r="B134" s="313" t="s">
        <v>1301</v>
      </c>
      <c r="C134" s="671">
        <v>155090</v>
      </c>
      <c r="D134" s="600">
        <v>6950</v>
      </c>
      <c r="E134" s="599">
        <v>9690</v>
      </c>
      <c r="F134" s="599">
        <v>13240</v>
      </c>
      <c r="G134" s="601"/>
      <c r="H134" s="602">
        <v>165946.30000000002</v>
      </c>
      <c r="I134" s="600">
        <v>7436.5</v>
      </c>
      <c r="J134" s="599">
        <v>10755.900000000001</v>
      </c>
      <c r="K134" s="599">
        <v>15755.6</v>
      </c>
      <c r="L134" s="601"/>
    </row>
    <row r="135" spans="1:12">
      <c r="A135" s="618">
        <v>393</v>
      </c>
      <c r="B135" s="619" t="s">
        <v>778</v>
      </c>
      <c r="C135" s="671">
        <v>140700</v>
      </c>
      <c r="D135" s="600">
        <v>6950</v>
      </c>
      <c r="E135" s="599">
        <v>9690</v>
      </c>
      <c r="F135" s="599">
        <v>13240</v>
      </c>
      <c r="G135" s="601" t="s">
        <v>310</v>
      </c>
      <c r="H135" s="602">
        <v>150549</v>
      </c>
      <c r="I135" s="600">
        <v>7436.5</v>
      </c>
      <c r="J135" s="599">
        <v>10755.900000000001</v>
      </c>
      <c r="K135" s="599">
        <v>15755.6</v>
      </c>
      <c r="L135" s="601" t="s">
        <v>310</v>
      </c>
    </row>
    <row r="136" spans="1:12">
      <c r="A136" s="618">
        <v>391</v>
      </c>
      <c r="B136" s="619" t="s">
        <v>1228</v>
      </c>
      <c r="C136" s="671">
        <v>85880</v>
      </c>
      <c r="D136" s="600">
        <v>6950</v>
      </c>
      <c r="E136" s="599">
        <v>9690</v>
      </c>
      <c r="F136" s="599">
        <v>13240</v>
      </c>
      <c r="G136" s="601" t="s">
        <v>310</v>
      </c>
      <c r="H136" s="602">
        <v>91891.6</v>
      </c>
      <c r="I136" s="600">
        <v>7436.5</v>
      </c>
      <c r="J136" s="599">
        <v>10755.900000000001</v>
      </c>
      <c r="K136" s="599">
        <v>15755.6</v>
      </c>
      <c r="L136" s="601" t="s">
        <v>310</v>
      </c>
    </row>
    <row r="137" spans="1:12">
      <c r="A137" s="309">
        <v>1565</v>
      </c>
      <c r="B137" s="313" t="s">
        <v>354</v>
      </c>
      <c r="C137" s="671">
        <v>97020</v>
      </c>
      <c r="D137" s="600">
        <v>6950</v>
      </c>
      <c r="E137" s="599">
        <v>9690</v>
      </c>
      <c r="F137" s="599">
        <v>13240</v>
      </c>
      <c r="G137" s="601" t="s">
        <v>310</v>
      </c>
      <c r="H137" s="602">
        <v>103811.40000000001</v>
      </c>
      <c r="I137" s="600">
        <v>7436.5</v>
      </c>
      <c r="J137" s="599">
        <v>10755.900000000001</v>
      </c>
      <c r="K137" s="599">
        <v>15755.6</v>
      </c>
      <c r="L137" s="601" t="s">
        <v>310</v>
      </c>
    </row>
    <row r="138" spans="1:12">
      <c r="A138" s="309">
        <v>1254</v>
      </c>
      <c r="B138" s="313" t="s">
        <v>473</v>
      </c>
      <c r="C138" s="671">
        <v>155090</v>
      </c>
      <c r="D138" s="600">
        <v>6950</v>
      </c>
      <c r="E138" s="599">
        <v>9690</v>
      </c>
      <c r="F138" s="599">
        <v>13240</v>
      </c>
      <c r="G138" s="601" t="s">
        <v>310</v>
      </c>
      <c r="H138" s="602">
        <v>165946.29999999999</v>
      </c>
      <c r="I138" s="600">
        <v>7436.5</v>
      </c>
      <c r="J138" s="599">
        <v>10755.900000000001</v>
      </c>
      <c r="K138" s="599">
        <v>15755.6</v>
      </c>
      <c r="L138" s="601" t="s">
        <v>310</v>
      </c>
    </row>
    <row r="139" spans="1:12">
      <c r="A139" s="309">
        <v>1255</v>
      </c>
      <c r="B139" s="313" t="s">
        <v>278</v>
      </c>
      <c r="C139" s="671">
        <v>85880</v>
      </c>
      <c r="D139" s="600">
        <v>6950</v>
      </c>
      <c r="E139" s="599">
        <v>9690</v>
      </c>
      <c r="F139" s="599">
        <v>13240</v>
      </c>
      <c r="G139" s="601" t="s">
        <v>310</v>
      </c>
      <c r="H139" s="602">
        <v>91891.6</v>
      </c>
      <c r="I139" s="600">
        <v>7436.5</v>
      </c>
      <c r="J139" s="599">
        <v>10755.900000000001</v>
      </c>
      <c r="K139" s="599">
        <v>15755.6</v>
      </c>
      <c r="L139" s="601" t="s">
        <v>310</v>
      </c>
    </row>
    <row r="140" spans="1:12">
      <c r="A140" s="309">
        <v>1224</v>
      </c>
      <c r="B140" s="313" t="s">
        <v>779</v>
      </c>
      <c r="C140" s="671">
        <v>155090</v>
      </c>
      <c r="D140" s="600">
        <v>6950</v>
      </c>
      <c r="E140" s="599">
        <v>9690</v>
      </c>
      <c r="F140" s="599">
        <v>13240</v>
      </c>
      <c r="G140" s="601" t="s">
        <v>310</v>
      </c>
      <c r="H140" s="602">
        <v>165946.29999999999</v>
      </c>
      <c r="I140" s="600">
        <v>7436.5</v>
      </c>
      <c r="J140" s="599">
        <v>10755.900000000001</v>
      </c>
      <c r="K140" s="599">
        <v>15755.6</v>
      </c>
      <c r="L140" s="601" t="s">
        <v>310</v>
      </c>
    </row>
    <row r="141" spans="1:12">
      <c r="A141" s="309">
        <v>1225</v>
      </c>
      <c r="B141" s="313" t="s">
        <v>780</v>
      </c>
      <c r="C141" s="671">
        <v>85880</v>
      </c>
      <c r="D141" s="600">
        <v>6950</v>
      </c>
      <c r="E141" s="599">
        <v>9690</v>
      </c>
      <c r="F141" s="599">
        <v>13240</v>
      </c>
      <c r="G141" s="601" t="s">
        <v>310</v>
      </c>
      <c r="H141" s="602">
        <v>91891.6</v>
      </c>
      <c r="I141" s="600">
        <v>7436.5</v>
      </c>
      <c r="J141" s="599">
        <v>10755.900000000001</v>
      </c>
      <c r="K141" s="599">
        <v>15755.6</v>
      </c>
      <c r="L141" s="601" t="s">
        <v>310</v>
      </c>
    </row>
    <row r="142" spans="1:12">
      <c r="A142" s="309">
        <v>1265</v>
      </c>
      <c r="B142" s="313" t="s">
        <v>191</v>
      </c>
      <c r="C142" s="671">
        <v>85880</v>
      </c>
      <c r="D142" s="600">
        <v>6950</v>
      </c>
      <c r="E142" s="599">
        <v>9690</v>
      </c>
      <c r="F142" s="599">
        <v>13240</v>
      </c>
      <c r="G142" s="601" t="s">
        <v>310</v>
      </c>
      <c r="H142" s="602">
        <v>91891.6</v>
      </c>
      <c r="I142" s="600">
        <v>7436.5</v>
      </c>
      <c r="J142" s="599">
        <v>10755.900000000001</v>
      </c>
      <c r="K142" s="599">
        <v>15755.6</v>
      </c>
      <c r="L142" s="601" t="s">
        <v>310</v>
      </c>
    </row>
    <row r="143" spans="1:12">
      <c r="A143" s="309">
        <v>1570</v>
      </c>
      <c r="B143" s="310" t="s">
        <v>363</v>
      </c>
      <c r="C143" s="671">
        <v>115850</v>
      </c>
      <c r="D143" s="600">
        <v>6950</v>
      </c>
      <c r="E143" s="599">
        <v>9690</v>
      </c>
      <c r="F143" s="599">
        <v>13240</v>
      </c>
      <c r="G143" s="601" t="s">
        <v>310</v>
      </c>
      <c r="H143" s="602">
        <v>165946.29999999999</v>
      </c>
      <c r="I143" s="600">
        <v>7436.5</v>
      </c>
      <c r="J143" s="599">
        <v>10755.900000000001</v>
      </c>
      <c r="K143" s="599">
        <v>15755.6</v>
      </c>
      <c r="L143" s="601" t="s">
        <v>310</v>
      </c>
    </row>
    <row r="144" spans="1:12">
      <c r="A144" s="309"/>
      <c r="B144" s="310" t="s">
        <v>1229</v>
      </c>
      <c r="C144" s="671">
        <v>115850</v>
      </c>
      <c r="D144" s="600">
        <v>6950</v>
      </c>
      <c r="E144" s="599">
        <v>9690</v>
      </c>
      <c r="F144" s="599">
        <v>13240</v>
      </c>
      <c r="G144" s="601" t="s">
        <v>310</v>
      </c>
      <c r="H144" s="602">
        <v>165946.29999999999</v>
      </c>
      <c r="I144" s="600">
        <v>7436.5</v>
      </c>
      <c r="J144" s="599">
        <v>10755.900000000001</v>
      </c>
      <c r="K144" s="599">
        <v>15755.6</v>
      </c>
      <c r="L144" s="601" t="s">
        <v>310</v>
      </c>
    </row>
    <row r="145" spans="1:12">
      <c r="A145" s="309">
        <v>1571</v>
      </c>
      <c r="B145" s="310" t="s">
        <v>355</v>
      </c>
      <c r="C145" s="671">
        <v>155090</v>
      </c>
      <c r="D145" s="600">
        <v>6950</v>
      </c>
      <c r="E145" s="599">
        <v>9690</v>
      </c>
      <c r="F145" s="599">
        <v>13240</v>
      </c>
      <c r="G145" s="601" t="s">
        <v>310</v>
      </c>
      <c r="H145" s="602">
        <v>123959.5</v>
      </c>
      <c r="I145" s="600">
        <v>7436.5</v>
      </c>
      <c r="J145" s="599">
        <v>10755.900000000001</v>
      </c>
      <c r="K145" s="599">
        <v>15755.6</v>
      </c>
      <c r="L145" s="601" t="s">
        <v>310</v>
      </c>
    </row>
    <row r="146" spans="1:12">
      <c r="A146" s="309">
        <v>1535</v>
      </c>
      <c r="B146" s="310" t="s">
        <v>279</v>
      </c>
      <c r="C146" s="671">
        <v>97020</v>
      </c>
      <c r="D146" s="600">
        <v>6950</v>
      </c>
      <c r="E146" s="599">
        <v>9690</v>
      </c>
      <c r="F146" s="599">
        <v>13240</v>
      </c>
      <c r="G146" s="601" t="s">
        <v>310</v>
      </c>
      <c r="H146" s="602">
        <v>103811.40000000001</v>
      </c>
      <c r="I146" s="600">
        <v>7436.5</v>
      </c>
      <c r="J146" s="599">
        <v>10755.900000000001</v>
      </c>
      <c r="K146" s="599">
        <v>15755.6</v>
      </c>
      <c r="L146" s="601" t="s">
        <v>310</v>
      </c>
    </row>
    <row r="147" spans="1:12">
      <c r="A147" s="309">
        <v>395</v>
      </c>
      <c r="B147" s="310" t="s">
        <v>847</v>
      </c>
      <c r="C147" s="671">
        <v>85880</v>
      </c>
      <c r="D147" s="600">
        <v>6950</v>
      </c>
      <c r="E147" s="599">
        <v>9690</v>
      </c>
      <c r="F147" s="599">
        <v>13240</v>
      </c>
      <c r="G147" s="601" t="s">
        <v>310</v>
      </c>
      <c r="H147" s="602">
        <v>91891.6</v>
      </c>
      <c r="I147" s="600">
        <v>7436.5</v>
      </c>
      <c r="J147" s="599">
        <v>10755.900000000001</v>
      </c>
      <c r="K147" s="599">
        <v>15755.6</v>
      </c>
      <c r="L147" s="601" t="s">
        <v>310</v>
      </c>
    </row>
    <row r="148" spans="1:12">
      <c r="A148" s="309">
        <v>394</v>
      </c>
      <c r="B148" s="310" t="s">
        <v>848</v>
      </c>
      <c r="C148" s="671">
        <v>140700</v>
      </c>
      <c r="D148" s="600">
        <v>6950</v>
      </c>
      <c r="E148" s="599">
        <v>9690</v>
      </c>
      <c r="F148" s="599">
        <v>13240</v>
      </c>
      <c r="G148" s="601" t="s">
        <v>310</v>
      </c>
      <c r="H148" s="602">
        <v>150549</v>
      </c>
      <c r="I148" s="600">
        <v>7436.5</v>
      </c>
      <c r="J148" s="599">
        <v>10755.900000000001</v>
      </c>
      <c r="K148" s="599">
        <v>15755.6</v>
      </c>
      <c r="L148" s="601" t="s">
        <v>310</v>
      </c>
    </row>
    <row r="149" spans="1:12">
      <c r="A149" s="309">
        <v>1559</v>
      </c>
      <c r="B149" s="310" t="s">
        <v>849</v>
      </c>
      <c r="C149" s="671">
        <v>155090</v>
      </c>
      <c r="D149" s="600">
        <v>6950</v>
      </c>
      <c r="E149" s="599">
        <v>9690</v>
      </c>
      <c r="F149" s="599">
        <v>13240</v>
      </c>
      <c r="G149" s="601" t="s">
        <v>310</v>
      </c>
      <c r="H149" s="602">
        <v>165946.29999999999</v>
      </c>
      <c r="I149" s="600">
        <v>7436.5</v>
      </c>
      <c r="J149" s="599">
        <v>10755.900000000001</v>
      </c>
      <c r="K149" s="599">
        <v>15755.6</v>
      </c>
      <c r="L149" s="601" t="s">
        <v>310</v>
      </c>
    </row>
    <row r="150" spans="1:12">
      <c r="A150" s="309">
        <v>1560</v>
      </c>
      <c r="B150" s="310" t="s">
        <v>850</v>
      </c>
      <c r="C150" s="671">
        <v>85880</v>
      </c>
      <c r="D150" s="600">
        <v>6950</v>
      </c>
      <c r="E150" s="599">
        <v>9690</v>
      </c>
      <c r="F150" s="599">
        <v>13240</v>
      </c>
      <c r="G150" s="601" t="s">
        <v>310</v>
      </c>
      <c r="H150" s="602">
        <v>91891.6</v>
      </c>
      <c r="I150" s="600">
        <v>7436.5</v>
      </c>
      <c r="J150" s="599">
        <v>10755.900000000001</v>
      </c>
      <c r="K150" s="599">
        <v>15755.6</v>
      </c>
      <c r="L150" s="601" t="s">
        <v>310</v>
      </c>
    </row>
    <row r="151" spans="1:12">
      <c r="A151" s="309">
        <v>1546</v>
      </c>
      <c r="B151" s="310" t="s">
        <v>851</v>
      </c>
      <c r="C151" s="671">
        <v>107870</v>
      </c>
      <c r="D151" s="600">
        <v>6950</v>
      </c>
      <c r="E151" s="599">
        <v>9690</v>
      </c>
      <c r="F151" s="599">
        <v>13240</v>
      </c>
      <c r="G151" s="601" t="s">
        <v>310</v>
      </c>
      <c r="H151" s="602">
        <v>115420.9</v>
      </c>
      <c r="I151" s="600">
        <v>7436.5</v>
      </c>
      <c r="J151" s="599">
        <v>10755.900000000001</v>
      </c>
      <c r="K151" s="599">
        <v>15755.6</v>
      </c>
      <c r="L151" s="601" t="s">
        <v>310</v>
      </c>
    </row>
    <row r="152" spans="1:12">
      <c r="A152" s="673">
        <v>1560</v>
      </c>
      <c r="B152" s="310" t="s">
        <v>1302</v>
      </c>
      <c r="C152" s="671">
        <v>85880</v>
      </c>
      <c r="D152" s="600">
        <v>6950</v>
      </c>
      <c r="E152" s="599">
        <v>9690</v>
      </c>
      <c r="F152" s="599">
        <v>13240</v>
      </c>
      <c r="G152" s="601" t="s">
        <v>310</v>
      </c>
      <c r="H152" s="602">
        <v>91891.6</v>
      </c>
      <c r="I152" s="600">
        <v>7436.5</v>
      </c>
      <c r="J152" s="599">
        <v>10755.900000000001</v>
      </c>
      <c r="K152" s="599">
        <v>15755.6</v>
      </c>
      <c r="L152" s="674" t="s">
        <v>310</v>
      </c>
    </row>
    <row r="153" spans="1:12">
      <c r="A153" s="673">
        <v>1560</v>
      </c>
      <c r="B153" s="310" t="s">
        <v>1303</v>
      </c>
      <c r="C153" s="671">
        <v>107870</v>
      </c>
      <c r="D153" s="600">
        <v>6950</v>
      </c>
      <c r="E153" s="599">
        <v>9690</v>
      </c>
      <c r="F153" s="599">
        <v>13240</v>
      </c>
      <c r="G153" s="601" t="s">
        <v>310</v>
      </c>
      <c r="H153" s="602">
        <v>115420.9</v>
      </c>
      <c r="I153" s="600">
        <v>7436.5</v>
      </c>
      <c r="J153" s="599">
        <v>10755.900000000001</v>
      </c>
      <c r="K153" s="599">
        <v>15755.6</v>
      </c>
      <c r="L153" s="601"/>
    </row>
    <row r="154" spans="1:12">
      <c r="A154" s="309">
        <v>336</v>
      </c>
      <c r="B154" s="313" t="s">
        <v>696</v>
      </c>
      <c r="C154" s="671">
        <v>85880</v>
      </c>
      <c r="D154" s="600">
        <v>6950</v>
      </c>
      <c r="E154" s="599">
        <v>13140</v>
      </c>
      <c r="F154" s="599">
        <v>18480</v>
      </c>
      <c r="G154" s="601" t="s">
        <v>310</v>
      </c>
      <c r="H154" s="602">
        <v>91891.6</v>
      </c>
      <c r="I154" s="600">
        <v>7436.5</v>
      </c>
      <c r="J154" s="599">
        <v>14585.4</v>
      </c>
      <c r="K154" s="599">
        <v>21991.200000000001</v>
      </c>
      <c r="L154" s="601" t="s">
        <v>310</v>
      </c>
    </row>
    <row r="155" spans="1:12">
      <c r="A155" s="69"/>
      <c r="B155" s="70"/>
      <c r="C155" s="303"/>
      <c r="D155" s="304"/>
      <c r="E155" s="303"/>
      <c r="F155" s="303"/>
      <c r="G155" s="75"/>
      <c r="H155" s="303"/>
      <c r="I155" s="304"/>
      <c r="J155" s="303"/>
      <c r="K155" s="303"/>
      <c r="L155" s="75"/>
    </row>
    <row r="156" spans="1:12" ht="19.5">
      <c r="A156" s="69"/>
      <c r="B156" s="669" t="s">
        <v>781</v>
      </c>
      <c r="C156" s="669"/>
      <c r="D156" s="669"/>
      <c r="E156" s="669"/>
      <c r="F156" s="669"/>
      <c r="G156" s="669"/>
      <c r="H156" s="669"/>
      <c r="I156" s="669"/>
      <c r="J156" s="669"/>
      <c r="K156" s="669"/>
      <c r="L156" s="669"/>
    </row>
    <row r="157" spans="1:12">
      <c r="A157" s="673">
        <v>1605</v>
      </c>
      <c r="B157" s="147" t="s">
        <v>83</v>
      </c>
      <c r="C157" s="671">
        <v>77300</v>
      </c>
      <c r="D157" s="675">
        <v>6950</v>
      </c>
      <c r="E157" s="671">
        <v>9690</v>
      </c>
      <c r="F157" s="671">
        <v>11450</v>
      </c>
      <c r="G157" s="676" t="s">
        <v>310</v>
      </c>
      <c r="H157" s="677">
        <v>82711</v>
      </c>
      <c r="I157" s="675">
        <v>7436.5</v>
      </c>
      <c r="J157" s="671">
        <v>10755.900000000001</v>
      </c>
      <c r="K157" s="671">
        <v>13625.5</v>
      </c>
      <c r="L157" s="676" t="s">
        <v>310</v>
      </c>
    </row>
    <row r="158" spans="1:12">
      <c r="A158" s="673">
        <v>1615</v>
      </c>
      <c r="B158" s="147" t="s">
        <v>86</v>
      </c>
      <c r="C158" s="671">
        <v>85880</v>
      </c>
      <c r="D158" s="675">
        <v>6950</v>
      </c>
      <c r="E158" s="671">
        <v>9690</v>
      </c>
      <c r="F158" s="671">
        <v>13240</v>
      </c>
      <c r="G158" s="676" t="s">
        <v>310</v>
      </c>
      <c r="H158" s="677">
        <v>91891.6</v>
      </c>
      <c r="I158" s="675">
        <v>7436.5</v>
      </c>
      <c r="J158" s="671">
        <v>10755.900000000001</v>
      </c>
      <c r="K158" s="671">
        <v>15755.6</v>
      </c>
      <c r="L158" s="676" t="s">
        <v>310</v>
      </c>
    </row>
    <row r="159" spans="1:12">
      <c r="A159" s="673">
        <v>383</v>
      </c>
      <c r="B159" s="147" t="s">
        <v>1230</v>
      </c>
      <c r="C159" s="671">
        <v>85880</v>
      </c>
      <c r="D159" s="675">
        <v>6950</v>
      </c>
      <c r="E159" s="671">
        <v>13050</v>
      </c>
      <c r="F159" s="671">
        <v>18480</v>
      </c>
      <c r="G159" s="676" t="s">
        <v>310</v>
      </c>
      <c r="H159" s="677">
        <v>91891.6</v>
      </c>
      <c r="I159" s="675">
        <v>7436.5</v>
      </c>
      <c r="J159" s="671">
        <v>14485.500000000002</v>
      </c>
      <c r="K159" s="671">
        <v>21991.200000000001</v>
      </c>
      <c r="L159" s="676" t="s">
        <v>310</v>
      </c>
    </row>
    <row r="160" spans="1:12">
      <c r="A160" s="673">
        <v>1655</v>
      </c>
      <c r="B160" s="147" t="s">
        <v>467</v>
      </c>
      <c r="C160" s="671">
        <v>65760</v>
      </c>
      <c r="D160" s="675">
        <v>6950</v>
      </c>
      <c r="E160" s="671">
        <v>9690</v>
      </c>
      <c r="F160" s="671">
        <v>11450</v>
      </c>
      <c r="G160" s="676" t="s">
        <v>310</v>
      </c>
      <c r="H160" s="677">
        <v>70363.199999999997</v>
      </c>
      <c r="I160" s="675">
        <v>7436.5</v>
      </c>
      <c r="J160" s="671">
        <v>10755.900000000001</v>
      </c>
      <c r="K160" s="671">
        <v>13625.5</v>
      </c>
      <c r="L160" s="676" t="s">
        <v>310</v>
      </c>
    </row>
    <row r="161" spans="1:12">
      <c r="A161" s="673">
        <v>1051</v>
      </c>
      <c r="B161" s="147" t="s">
        <v>740</v>
      </c>
      <c r="C161" s="671">
        <v>85880</v>
      </c>
      <c r="D161" s="675">
        <v>6950</v>
      </c>
      <c r="E161" s="671">
        <v>13050</v>
      </c>
      <c r="F161" s="671">
        <v>13240</v>
      </c>
      <c r="G161" s="676" t="s">
        <v>310</v>
      </c>
      <c r="H161" s="677">
        <v>91891.6</v>
      </c>
      <c r="I161" s="675">
        <v>7436.5</v>
      </c>
      <c r="J161" s="671">
        <v>14485.500000000002</v>
      </c>
      <c r="K161" s="671">
        <v>15755.6</v>
      </c>
      <c r="L161" s="676" t="s">
        <v>310</v>
      </c>
    </row>
    <row r="162" spans="1:12">
      <c r="A162" s="673">
        <v>17</v>
      </c>
      <c r="B162" s="147" t="s">
        <v>1231</v>
      </c>
      <c r="C162" s="671">
        <v>51670</v>
      </c>
      <c r="D162" s="675">
        <v>5330</v>
      </c>
      <c r="E162" s="671">
        <v>5960</v>
      </c>
      <c r="F162" s="671">
        <v>5950</v>
      </c>
      <c r="G162" s="676" t="s">
        <v>310</v>
      </c>
      <c r="H162" s="677">
        <v>55286.9</v>
      </c>
      <c r="I162" s="675">
        <v>5596.5</v>
      </c>
      <c r="J162" s="671">
        <v>6556</v>
      </c>
      <c r="K162" s="671">
        <v>7080.5</v>
      </c>
      <c r="L162" s="676" t="s">
        <v>310</v>
      </c>
    </row>
    <row r="163" spans="1:12">
      <c r="A163" s="673">
        <v>16</v>
      </c>
      <c r="B163" s="147" t="s">
        <v>783</v>
      </c>
      <c r="C163" s="671">
        <v>70500</v>
      </c>
      <c r="D163" s="675">
        <v>6950</v>
      </c>
      <c r="E163" s="671">
        <v>9690</v>
      </c>
      <c r="F163" s="671">
        <v>13240</v>
      </c>
      <c r="G163" s="676" t="s">
        <v>310</v>
      </c>
      <c r="H163" s="677">
        <v>75435</v>
      </c>
      <c r="I163" s="675">
        <v>7436.5</v>
      </c>
      <c r="J163" s="671">
        <v>10755.900000000001</v>
      </c>
      <c r="K163" s="671">
        <v>15755.6</v>
      </c>
      <c r="L163" s="676" t="s">
        <v>310</v>
      </c>
    </row>
    <row r="164" spans="1:12">
      <c r="A164" s="673">
        <v>16</v>
      </c>
      <c r="B164" s="147" t="s">
        <v>1232</v>
      </c>
      <c r="C164" s="671">
        <v>51670</v>
      </c>
      <c r="D164" s="675">
        <v>5330</v>
      </c>
      <c r="E164" s="671">
        <v>5960</v>
      </c>
      <c r="F164" s="671">
        <v>5950</v>
      </c>
      <c r="G164" s="676" t="s">
        <v>310</v>
      </c>
      <c r="H164" s="677">
        <v>55286.9</v>
      </c>
      <c r="I164" s="675">
        <v>5596.5</v>
      </c>
      <c r="J164" s="671">
        <v>6556</v>
      </c>
      <c r="K164" s="671">
        <v>7080.5</v>
      </c>
      <c r="L164" s="676" t="s">
        <v>310</v>
      </c>
    </row>
    <row r="165" spans="1:12">
      <c r="A165" s="673">
        <v>1580</v>
      </c>
      <c r="B165" s="147" t="s">
        <v>784</v>
      </c>
      <c r="C165" s="671">
        <v>77300</v>
      </c>
      <c r="D165" s="675">
        <v>6950</v>
      </c>
      <c r="E165" s="671">
        <v>9690</v>
      </c>
      <c r="F165" s="671">
        <v>11450</v>
      </c>
      <c r="G165" s="676" t="s">
        <v>310</v>
      </c>
      <c r="H165" s="677">
        <v>82711</v>
      </c>
      <c r="I165" s="675">
        <v>7436.5</v>
      </c>
      <c r="J165" s="671">
        <v>10755.900000000001</v>
      </c>
      <c r="K165" s="671">
        <v>13625.5</v>
      </c>
      <c r="L165" s="676" t="s">
        <v>310</v>
      </c>
    </row>
    <row r="166" spans="1:12">
      <c r="A166" s="673">
        <v>1630</v>
      </c>
      <c r="B166" s="147" t="s">
        <v>330</v>
      </c>
      <c r="C166" s="671">
        <v>97020</v>
      </c>
      <c r="D166" s="675">
        <v>6950</v>
      </c>
      <c r="E166" s="671">
        <v>13050</v>
      </c>
      <c r="F166" s="671">
        <v>13240</v>
      </c>
      <c r="G166" s="676" t="s">
        <v>310</v>
      </c>
      <c r="H166" s="677">
        <v>103811.40000000001</v>
      </c>
      <c r="I166" s="675">
        <v>7436.5</v>
      </c>
      <c r="J166" s="671">
        <v>14485.500000000002</v>
      </c>
      <c r="K166" s="671">
        <v>15755.6</v>
      </c>
      <c r="L166" s="676" t="s">
        <v>310</v>
      </c>
    </row>
    <row r="167" spans="1:12">
      <c r="A167" s="673">
        <v>1620</v>
      </c>
      <c r="B167" s="147" t="s">
        <v>276</v>
      </c>
      <c r="C167" s="671">
        <v>85880</v>
      </c>
      <c r="D167" s="675">
        <v>6950</v>
      </c>
      <c r="E167" s="671">
        <v>9690</v>
      </c>
      <c r="F167" s="671">
        <v>23360</v>
      </c>
      <c r="G167" s="676" t="s">
        <v>310</v>
      </c>
      <c r="H167" s="677">
        <v>91891.6</v>
      </c>
      <c r="I167" s="675">
        <v>7436.5</v>
      </c>
      <c r="J167" s="671">
        <v>10755.900000000001</v>
      </c>
      <c r="K167" s="671">
        <v>27798.400000000001</v>
      </c>
      <c r="L167" s="676" t="s">
        <v>310</v>
      </c>
    </row>
    <row r="168" spans="1:12">
      <c r="A168" s="673">
        <v>1590</v>
      </c>
      <c r="B168" s="147" t="s">
        <v>785</v>
      </c>
      <c r="C168" s="671">
        <v>85880</v>
      </c>
      <c r="D168" s="675">
        <v>6950</v>
      </c>
      <c r="E168" s="671">
        <v>13050</v>
      </c>
      <c r="F168" s="671">
        <v>18480</v>
      </c>
      <c r="G168" s="676" t="s">
        <v>310</v>
      </c>
      <c r="H168" s="677">
        <v>91891.6</v>
      </c>
      <c r="I168" s="675">
        <v>7436.5</v>
      </c>
      <c r="J168" s="671">
        <v>14485.500000000002</v>
      </c>
      <c r="K168" s="671">
        <v>21991.200000000001</v>
      </c>
      <c r="L168" s="676" t="s">
        <v>310</v>
      </c>
    </row>
    <row r="169" spans="1:12">
      <c r="A169" s="673">
        <v>1720</v>
      </c>
      <c r="B169" s="147" t="s">
        <v>220</v>
      </c>
      <c r="C169" s="671">
        <v>77300</v>
      </c>
      <c r="D169" s="675">
        <v>6950</v>
      </c>
      <c r="E169" s="671">
        <v>9690</v>
      </c>
      <c r="F169" s="671">
        <v>18760</v>
      </c>
      <c r="G169" s="676" t="s">
        <v>310</v>
      </c>
      <c r="H169" s="677">
        <v>82711</v>
      </c>
      <c r="I169" s="675">
        <v>7436.5</v>
      </c>
      <c r="J169" s="671">
        <v>10755.900000000001</v>
      </c>
      <c r="K169" s="671">
        <v>22324.399999999998</v>
      </c>
      <c r="L169" s="676" t="s">
        <v>310</v>
      </c>
    </row>
    <row r="170" spans="1:12">
      <c r="A170" s="673">
        <v>1670</v>
      </c>
      <c r="B170" s="147" t="s">
        <v>84</v>
      </c>
      <c r="C170" s="671">
        <v>97020</v>
      </c>
      <c r="D170" s="675">
        <v>6950</v>
      </c>
      <c r="E170" s="671">
        <v>9690</v>
      </c>
      <c r="F170" s="671">
        <v>23360</v>
      </c>
      <c r="G170" s="676" t="s">
        <v>310</v>
      </c>
      <c r="H170" s="677">
        <v>103811.40000000001</v>
      </c>
      <c r="I170" s="675">
        <v>7436.5</v>
      </c>
      <c r="J170" s="671">
        <v>10755.900000000001</v>
      </c>
      <c r="K170" s="671">
        <v>27798.400000000001</v>
      </c>
      <c r="L170" s="676" t="s">
        <v>310</v>
      </c>
    </row>
    <row r="171" spans="1:12">
      <c r="A171" s="673">
        <v>1680</v>
      </c>
      <c r="B171" s="147" t="s">
        <v>211</v>
      </c>
      <c r="C171" s="671">
        <v>85880</v>
      </c>
      <c r="D171" s="675">
        <v>6950</v>
      </c>
      <c r="E171" s="671">
        <v>9690</v>
      </c>
      <c r="F171" s="671">
        <v>18480</v>
      </c>
      <c r="G171" s="676" t="s">
        <v>310</v>
      </c>
      <c r="H171" s="677">
        <v>91891.6</v>
      </c>
      <c r="I171" s="675">
        <v>7436.5</v>
      </c>
      <c r="J171" s="671">
        <v>10755.900000000001</v>
      </c>
      <c r="K171" s="671">
        <v>21991.200000000001</v>
      </c>
      <c r="L171" s="676" t="s">
        <v>310</v>
      </c>
    </row>
    <row r="172" spans="1:12">
      <c r="A172" s="673">
        <v>1675</v>
      </c>
      <c r="B172" s="147" t="s">
        <v>786</v>
      </c>
      <c r="C172" s="671">
        <v>77300</v>
      </c>
      <c r="D172" s="675">
        <v>6950</v>
      </c>
      <c r="E172" s="671">
        <v>9690</v>
      </c>
      <c r="F172" s="671">
        <v>18760</v>
      </c>
      <c r="G172" s="676" t="s">
        <v>310</v>
      </c>
      <c r="H172" s="677">
        <v>82711</v>
      </c>
      <c r="I172" s="675">
        <v>7436.5</v>
      </c>
      <c r="J172" s="671">
        <v>10755.900000000001</v>
      </c>
      <c r="K172" s="671">
        <v>22324.399999999998</v>
      </c>
      <c r="L172" s="676" t="s">
        <v>310</v>
      </c>
    </row>
    <row r="173" spans="1:12">
      <c r="A173" s="673">
        <v>1715</v>
      </c>
      <c r="B173" s="147" t="s">
        <v>329</v>
      </c>
      <c r="C173" s="671">
        <v>77300</v>
      </c>
      <c r="D173" s="675">
        <v>6950</v>
      </c>
      <c r="E173" s="671">
        <v>9690</v>
      </c>
      <c r="F173" s="671">
        <v>18760</v>
      </c>
      <c r="G173" s="676" t="s">
        <v>310</v>
      </c>
      <c r="H173" s="677">
        <v>82711</v>
      </c>
      <c r="I173" s="675">
        <v>7436.5</v>
      </c>
      <c r="J173" s="671">
        <v>10755.900000000001</v>
      </c>
      <c r="K173" s="671">
        <v>22324.399999999998</v>
      </c>
      <c r="L173" s="676" t="s">
        <v>310</v>
      </c>
    </row>
    <row r="174" spans="1:12">
      <c r="A174" s="673">
        <v>1685</v>
      </c>
      <c r="B174" s="147" t="s">
        <v>787</v>
      </c>
      <c r="C174" s="671">
        <v>77300</v>
      </c>
      <c r="D174" s="675">
        <v>6950</v>
      </c>
      <c r="E174" s="671">
        <v>9690</v>
      </c>
      <c r="F174" s="671">
        <v>13240</v>
      </c>
      <c r="G174" s="676" t="s">
        <v>310</v>
      </c>
      <c r="H174" s="677">
        <v>82711</v>
      </c>
      <c r="I174" s="675">
        <v>7436.5</v>
      </c>
      <c r="J174" s="671">
        <v>10755.900000000001</v>
      </c>
      <c r="K174" s="671">
        <v>15755.6</v>
      </c>
      <c r="L174" s="676" t="s">
        <v>310</v>
      </c>
    </row>
    <row r="175" spans="1:12">
      <c r="A175" s="673">
        <v>1053</v>
      </c>
      <c r="B175" s="147" t="s">
        <v>742</v>
      </c>
      <c r="C175" s="671">
        <v>85880</v>
      </c>
      <c r="D175" s="675">
        <v>6950</v>
      </c>
      <c r="E175" s="671">
        <v>13050</v>
      </c>
      <c r="F175" s="671">
        <v>18480</v>
      </c>
      <c r="G175" s="676" t="s">
        <v>310</v>
      </c>
      <c r="H175" s="677">
        <v>91891.6</v>
      </c>
      <c r="I175" s="675">
        <v>7436.5</v>
      </c>
      <c r="J175" s="671">
        <v>14485.500000000002</v>
      </c>
      <c r="K175" s="671">
        <v>21991.200000000001</v>
      </c>
      <c r="L175" s="676" t="s">
        <v>310</v>
      </c>
    </row>
    <row r="176" spans="1:12">
      <c r="A176" s="673">
        <v>1650</v>
      </c>
      <c r="B176" s="147" t="s">
        <v>468</v>
      </c>
      <c r="C176" s="671">
        <v>140700</v>
      </c>
      <c r="D176" s="675">
        <v>6950</v>
      </c>
      <c r="E176" s="671">
        <v>14700</v>
      </c>
      <c r="F176" s="671">
        <v>45380</v>
      </c>
      <c r="G176" s="676" t="s">
        <v>310</v>
      </c>
      <c r="H176" s="677">
        <v>150549</v>
      </c>
      <c r="I176" s="675">
        <v>7436.5</v>
      </c>
      <c r="J176" s="671">
        <v>16317</v>
      </c>
      <c r="K176" s="671">
        <v>54002.2</v>
      </c>
      <c r="L176" s="676" t="s">
        <v>310</v>
      </c>
    </row>
    <row r="177" spans="1:12">
      <c r="A177" s="673">
        <v>1640</v>
      </c>
      <c r="B177" s="147" t="s">
        <v>469</v>
      </c>
      <c r="C177" s="671">
        <v>77300</v>
      </c>
      <c r="D177" s="675">
        <v>6950</v>
      </c>
      <c r="E177" s="671">
        <v>9690</v>
      </c>
      <c r="F177" s="671">
        <v>23360</v>
      </c>
      <c r="G177" s="676" t="s">
        <v>310</v>
      </c>
      <c r="H177" s="677">
        <v>82711</v>
      </c>
      <c r="I177" s="675">
        <v>7436.5</v>
      </c>
      <c r="J177" s="671">
        <v>10755.900000000001</v>
      </c>
      <c r="K177" s="671">
        <v>27798.400000000001</v>
      </c>
      <c r="L177" s="676" t="s">
        <v>310</v>
      </c>
    </row>
    <row r="178" spans="1:12">
      <c r="A178" s="673">
        <v>1710</v>
      </c>
      <c r="B178" s="147" t="s">
        <v>470</v>
      </c>
      <c r="C178" s="671">
        <v>65760</v>
      </c>
      <c r="D178" s="675">
        <v>6950</v>
      </c>
      <c r="E178" s="671">
        <v>9690</v>
      </c>
      <c r="F178" s="671">
        <v>13240</v>
      </c>
      <c r="G178" s="676" t="s">
        <v>310</v>
      </c>
      <c r="H178" s="677">
        <v>70363.199999999997</v>
      </c>
      <c r="I178" s="675">
        <v>7436.5</v>
      </c>
      <c r="J178" s="671">
        <v>10755.900000000001</v>
      </c>
      <c r="K178" s="671">
        <v>15755.6</v>
      </c>
      <c r="L178" s="676" t="s">
        <v>310</v>
      </c>
    </row>
    <row r="179" spans="1:12">
      <c r="A179" s="673">
        <v>1660</v>
      </c>
      <c r="B179" s="147" t="s">
        <v>471</v>
      </c>
      <c r="C179" s="671">
        <v>140700</v>
      </c>
      <c r="D179" s="675">
        <v>6950</v>
      </c>
      <c r="E179" s="671">
        <v>9690</v>
      </c>
      <c r="F179" s="671">
        <v>23360</v>
      </c>
      <c r="G179" s="676" t="s">
        <v>310</v>
      </c>
      <c r="H179" s="677">
        <v>150549</v>
      </c>
      <c r="I179" s="675">
        <v>7436.5</v>
      </c>
      <c r="J179" s="671">
        <v>10755.900000000001</v>
      </c>
      <c r="K179" s="671">
        <v>27798.400000000001</v>
      </c>
      <c r="L179" s="676" t="s">
        <v>310</v>
      </c>
    </row>
    <row r="180" spans="1:12">
      <c r="A180" s="673">
        <v>1705</v>
      </c>
      <c r="B180" s="147" t="s">
        <v>472</v>
      </c>
      <c r="C180" s="671">
        <v>65760</v>
      </c>
      <c r="D180" s="675">
        <v>6950</v>
      </c>
      <c r="E180" s="671">
        <v>9690</v>
      </c>
      <c r="F180" s="671">
        <v>13240</v>
      </c>
      <c r="G180" s="676" t="s">
        <v>310</v>
      </c>
      <c r="H180" s="677">
        <v>70363.199999999997</v>
      </c>
      <c r="I180" s="675">
        <v>7436.5</v>
      </c>
      <c r="J180" s="671">
        <v>10755.900000000001</v>
      </c>
      <c r="K180" s="671">
        <v>15755.6</v>
      </c>
      <c r="L180" s="676" t="s">
        <v>310</v>
      </c>
    </row>
    <row r="181" spans="1:12">
      <c r="A181" s="673">
        <v>335</v>
      </c>
      <c r="B181" s="147" t="s">
        <v>697</v>
      </c>
      <c r="C181" s="671">
        <v>85880</v>
      </c>
      <c r="D181" s="675">
        <v>6950</v>
      </c>
      <c r="E181" s="671">
        <v>13140</v>
      </c>
      <c r="F181" s="671">
        <v>18480</v>
      </c>
      <c r="G181" s="676" t="s">
        <v>310</v>
      </c>
      <c r="H181" s="677">
        <v>91891.6</v>
      </c>
      <c r="I181" s="675">
        <v>7436.5</v>
      </c>
      <c r="J181" s="671">
        <v>14585.4</v>
      </c>
      <c r="K181" s="671">
        <v>21991.200000000001</v>
      </c>
      <c r="L181" s="676" t="s">
        <v>310</v>
      </c>
    </row>
    <row r="182" spans="1:12">
      <c r="A182" s="69"/>
      <c r="B182" s="70"/>
      <c r="C182" s="303"/>
      <c r="D182" s="304"/>
      <c r="E182" s="303"/>
      <c r="F182" s="604"/>
      <c r="G182" s="75"/>
      <c r="H182" s="303"/>
      <c r="I182" s="304"/>
      <c r="J182" s="303"/>
      <c r="K182" s="303"/>
      <c r="L182" s="75"/>
    </row>
    <row r="183" spans="1:12" ht="19.5">
      <c r="A183" s="69"/>
      <c r="B183" s="704" t="s">
        <v>788</v>
      </c>
      <c r="C183" s="704"/>
      <c r="D183" s="704"/>
      <c r="E183" s="704"/>
      <c r="F183" s="704"/>
      <c r="G183" s="704"/>
      <c r="H183" s="704"/>
      <c r="I183" s="704"/>
      <c r="J183" s="704"/>
      <c r="K183" s="704"/>
      <c r="L183" s="704"/>
    </row>
    <row r="184" spans="1:12">
      <c r="A184" s="673">
        <v>1330</v>
      </c>
      <c r="B184" s="147" t="s">
        <v>281</v>
      </c>
      <c r="C184" s="671">
        <v>77300</v>
      </c>
      <c r="D184" s="675">
        <v>6950</v>
      </c>
      <c r="E184" s="671">
        <v>9690</v>
      </c>
      <c r="F184" s="671">
        <v>18480</v>
      </c>
      <c r="G184" s="676" t="s">
        <v>310</v>
      </c>
      <c r="H184" s="677">
        <v>82711</v>
      </c>
      <c r="I184" s="675">
        <v>7436.5</v>
      </c>
      <c r="J184" s="671">
        <v>10755.900000000001</v>
      </c>
      <c r="K184" s="671">
        <v>21991.200000000001</v>
      </c>
      <c r="L184" s="601" t="s">
        <v>310</v>
      </c>
    </row>
    <row r="185" spans="1:12">
      <c r="A185" s="673">
        <v>1057</v>
      </c>
      <c r="B185" s="147" t="s">
        <v>1233</v>
      </c>
      <c r="C185" s="671">
        <v>85880</v>
      </c>
      <c r="D185" s="675">
        <v>6950</v>
      </c>
      <c r="E185" s="671">
        <v>11440</v>
      </c>
      <c r="F185" s="671">
        <v>18480</v>
      </c>
      <c r="G185" s="676" t="s">
        <v>310</v>
      </c>
      <c r="H185" s="677">
        <v>91891.6</v>
      </c>
      <c r="I185" s="675">
        <v>7436.5</v>
      </c>
      <c r="J185" s="671">
        <v>12698.4</v>
      </c>
      <c r="K185" s="671">
        <v>21991.200000000001</v>
      </c>
      <c r="L185" s="601" t="s">
        <v>310</v>
      </c>
    </row>
    <row r="186" spans="1:12">
      <c r="A186" s="673">
        <v>2002</v>
      </c>
      <c r="B186" s="147" t="s">
        <v>45</v>
      </c>
      <c r="C186" s="671">
        <v>66950</v>
      </c>
      <c r="D186" s="675">
        <v>6950</v>
      </c>
      <c r="E186" s="671">
        <v>7410</v>
      </c>
      <c r="F186" s="671">
        <v>7920</v>
      </c>
      <c r="G186" s="676" t="s">
        <v>310</v>
      </c>
      <c r="H186" s="677">
        <v>71636.5</v>
      </c>
      <c r="I186" s="675">
        <v>7436.5</v>
      </c>
      <c r="J186" s="671">
        <v>8225.1</v>
      </c>
      <c r="K186" s="671">
        <v>9424.7999999999993</v>
      </c>
      <c r="L186" s="601" t="s">
        <v>310</v>
      </c>
    </row>
    <row r="187" spans="1:12">
      <c r="A187" s="673">
        <v>2004</v>
      </c>
      <c r="B187" s="147" t="s">
        <v>852</v>
      </c>
      <c r="C187" s="671">
        <v>66950</v>
      </c>
      <c r="D187" s="675">
        <v>6950</v>
      </c>
      <c r="E187" s="671">
        <v>7410</v>
      </c>
      <c r="F187" s="671">
        <v>7920</v>
      </c>
      <c r="G187" s="676" t="s">
        <v>310</v>
      </c>
      <c r="H187" s="677">
        <v>71636.5</v>
      </c>
      <c r="I187" s="675">
        <v>7436.5</v>
      </c>
      <c r="J187" s="671">
        <v>8225.1</v>
      </c>
      <c r="K187" s="671">
        <v>9424.7999999999993</v>
      </c>
      <c r="L187" s="601" t="s">
        <v>310</v>
      </c>
    </row>
    <row r="188" spans="1:12">
      <c r="A188" s="673">
        <v>2007</v>
      </c>
      <c r="B188" s="147" t="s">
        <v>853</v>
      </c>
      <c r="C188" s="671">
        <v>66950</v>
      </c>
      <c r="D188" s="675">
        <v>6950</v>
      </c>
      <c r="E188" s="671">
        <v>7410</v>
      </c>
      <c r="F188" s="671">
        <v>7920</v>
      </c>
      <c r="G188" s="676" t="s">
        <v>310</v>
      </c>
      <c r="H188" s="677">
        <v>71636.5</v>
      </c>
      <c r="I188" s="675">
        <v>7436.5</v>
      </c>
      <c r="J188" s="671">
        <v>8225.1</v>
      </c>
      <c r="K188" s="671">
        <v>9424.7999999999993</v>
      </c>
      <c r="L188" s="601" t="s">
        <v>310</v>
      </c>
    </row>
    <row r="189" spans="1:12">
      <c r="A189" s="673">
        <v>2008</v>
      </c>
      <c r="B189" s="147" t="s">
        <v>842</v>
      </c>
      <c r="C189" s="671">
        <v>66950</v>
      </c>
      <c r="D189" s="675">
        <v>6950</v>
      </c>
      <c r="E189" s="671">
        <v>7410</v>
      </c>
      <c r="F189" s="671">
        <v>7920</v>
      </c>
      <c r="G189" s="676" t="s">
        <v>310</v>
      </c>
      <c r="H189" s="677">
        <v>71636.5</v>
      </c>
      <c r="I189" s="675">
        <v>7436.5</v>
      </c>
      <c r="J189" s="671">
        <v>8225.1</v>
      </c>
      <c r="K189" s="671">
        <v>9424.7999999999993</v>
      </c>
      <c r="L189" s="601" t="s">
        <v>310</v>
      </c>
    </row>
    <row r="190" spans="1:12">
      <c r="A190" s="673">
        <v>1770</v>
      </c>
      <c r="B190" s="147" t="s">
        <v>315</v>
      </c>
      <c r="C190" s="671">
        <v>77300</v>
      </c>
      <c r="D190" s="675">
        <v>6950</v>
      </c>
      <c r="E190" s="671">
        <v>9690</v>
      </c>
      <c r="F190" s="671">
        <v>18480</v>
      </c>
      <c r="G190" s="676" t="s">
        <v>310</v>
      </c>
      <c r="H190" s="677">
        <v>82711</v>
      </c>
      <c r="I190" s="675">
        <v>7436.5</v>
      </c>
      <c r="J190" s="671">
        <v>10755.900000000001</v>
      </c>
      <c r="K190" s="671">
        <v>21991.200000000001</v>
      </c>
      <c r="L190" s="601" t="s">
        <v>310</v>
      </c>
    </row>
    <row r="191" spans="1:12">
      <c r="A191" s="673">
        <v>1785</v>
      </c>
      <c r="B191" s="147" t="s">
        <v>101</v>
      </c>
      <c r="C191" s="671">
        <v>65760</v>
      </c>
      <c r="D191" s="675">
        <v>6950</v>
      </c>
      <c r="E191" s="671">
        <v>9690</v>
      </c>
      <c r="F191" s="671">
        <v>13240</v>
      </c>
      <c r="G191" s="676" t="s">
        <v>310</v>
      </c>
      <c r="H191" s="677">
        <v>70363.199999999997</v>
      </c>
      <c r="I191" s="675">
        <v>7436.5</v>
      </c>
      <c r="J191" s="671">
        <v>10755.900000000001</v>
      </c>
      <c r="K191" s="671">
        <v>15755.6</v>
      </c>
      <c r="L191" s="601" t="s">
        <v>310</v>
      </c>
    </row>
    <row r="192" spans="1:12">
      <c r="A192" s="673">
        <v>1780</v>
      </c>
      <c r="B192" s="147" t="s">
        <v>280</v>
      </c>
      <c r="C192" s="671">
        <v>65760</v>
      </c>
      <c r="D192" s="675">
        <v>6950</v>
      </c>
      <c r="E192" s="671">
        <v>9690</v>
      </c>
      <c r="F192" s="671">
        <v>13240</v>
      </c>
      <c r="G192" s="676" t="s">
        <v>310</v>
      </c>
      <c r="H192" s="677">
        <v>70363.199999999997</v>
      </c>
      <c r="I192" s="675">
        <v>7436.5</v>
      </c>
      <c r="J192" s="671">
        <v>10755.900000000001</v>
      </c>
      <c r="K192" s="671">
        <v>15755.6</v>
      </c>
      <c r="L192" s="601" t="s">
        <v>310</v>
      </c>
    </row>
    <row r="193" spans="1:12">
      <c r="A193" s="673">
        <v>1052</v>
      </c>
      <c r="B193" s="147" t="s">
        <v>741</v>
      </c>
      <c r="C193" s="671">
        <v>77300</v>
      </c>
      <c r="D193" s="675">
        <v>6950</v>
      </c>
      <c r="E193" s="671">
        <v>13050</v>
      </c>
      <c r="F193" s="671">
        <v>13240</v>
      </c>
      <c r="G193" s="676" t="s">
        <v>310</v>
      </c>
      <c r="H193" s="677">
        <v>82711</v>
      </c>
      <c r="I193" s="675">
        <v>7436.5</v>
      </c>
      <c r="J193" s="671">
        <v>14485.500000000002</v>
      </c>
      <c r="K193" s="671">
        <v>15755.6</v>
      </c>
      <c r="L193" s="601" t="s">
        <v>310</v>
      </c>
    </row>
    <row r="194" spans="1:12">
      <c r="A194" s="673">
        <v>1790</v>
      </c>
      <c r="B194" s="147" t="s">
        <v>282</v>
      </c>
      <c r="C194" s="671">
        <v>77300</v>
      </c>
      <c r="D194" s="675">
        <v>6950</v>
      </c>
      <c r="E194" s="671">
        <v>9690</v>
      </c>
      <c r="F194" s="671">
        <v>13240</v>
      </c>
      <c r="G194" s="676" t="s">
        <v>310</v>
      </c>
      <c r="H194" s="677">
        <v>82711</v>
      </c>
      <c r="I194" s="675">
        <v>7436.5</v>
      </c>
      <c r="J194" s="671">
        <v>10755.900000000001</v>
      </c>
      <c r="K194" s="671">
        <v>15755.6</v>
      </c>
      <c r="L194" s="601" t="s">
        <v>310</v>
      </c>
    </row>
    <row r="195" spans="1:12">
      <c r="A195" s="673">
        <v>333</v>
      </c>
      <c r="B195" s="147" t="s">
        <v>735</v>
      </c>
      <c r="C195" s="671">
        <v>85880</v>
      </c>
      <c r="D195" s="675">
        <v>6950</v>
      </c>
      <c r="E195" s="671">
        <v>11440</v>
      </c>
      <c r="F195" s="671">
        <v>18480</v>
      </c>
      <c r="G195" s="676" t="s">
        <v>310</v>
      </c>
      <c r="H195" s="677">
        <v>91891.6</v>
      </c>
      <c r="I195" s="675">
        <v>7436.5</v>
      </c>
      <c r="J195" s="671">
        <v>12698.4</v>
      </c>
      <c r="K195" s="671">
        <v>21991.200000000001</v>
      </c>
      <c r="L195" s="601" t="s">
        <v>310</v>
      </c>
    </row>
    <row r="196" spans="1:12">
      <c r="A196" s="668"/>
      <c r="B196" s="668"/>
      <c r="C196" s="668"/>
      <c r="D196" s="668"/>
      <c r="E196" s="668"/>
      <c r="F196" s="668"/>
      <c r="G196" s="668"/>
      <c r="H196" s="668"/>
      <c r="I196" s="668"/>
      <c r="J196" s="668"/>
      <c r="K196" s="668"/>
      <c r="L196" s="668"/>
    </row>
    <row r="197" spans="1:12">
      <c r="A197" s="69"/>
      <c r="B197" s="70"/>
      <c r="C197" s="303"/>
      <c r="D197" s="304"/>
      <c r="E197" s="303"/>
      <c r="F197" s="303"/>
      <c r="G197" s="75"/>
      <c r="H197" s="303"/>
      <c r="I197" s="304"/>
      <c r="J197" s="303"/>
      <c r="K197" s="303"/>
      <c r="L197" s="75"/>
    </row>
    <row r="198" spans="1:12">
      <c r="A198" s="608" t="s">
        <v>272</v>
      </c>
      <c r="B198" s="609" t="s">
        <v>351</v>
      </c>
      <c r="C198" s="610"/>
      <c r="D198" s="610"/>
      <c r="E198" s="610"/>
      <c r="F198" s="610"/>
      <c r="G198" s="610"/>
      <c r="H198" s="610"/>
      <c r="I198" s="304"/>
      <c r="J198" s="303"/>
      <c r="K198" s="303"/>
      <c r="L198" s="75"/>
    </row>
    <row r="199" spans="1:12">
      <c r="A199" s="611"/>
      <c r="B199" s="612" t="s">
        <v>194</v>
      </c>
      <c r="C199" s="610"/>
      <c r="D199" s="610"/>
      <c r="E199" s="610"/>
      <c r="F199" s="610"/>
      <c r="G199" s="610"/>
      <c r="H199" s="610"/>
      <c r="I199" s="304"/>
      <c r="J199" s="303"/>
      <c r="K199" s="303"/>
      <c r="L199" s="75"/>
    </row>
    <row r="200" spans="1:12">
      <c r="A200" s="611"/>
      <c r="B200" s="612" t="s">
        <v>854</v>
      </c>
      <c r="C200" s="610"/>
      <c r="D200" s="610"/>
      <c r="E200" s="610"/>
      <c r="F200" s="610"/>
      <c r="G200" s="610"/>
      <c r="H200" s="610"/>
      <c r="I200" s="304"/>
      <c r="J200" s="303"/>
      <c r="K200" s="303"/>
      <c r="L200" s="75"/>
    </row>
    <row r="201" spans="1:12">
      <c r="A201" s="611"/>
      <c r="B201" s="612" t="s">
        <v>380</v>
      </c>
      <c r="C201" s="610"/>
      <c r="D201" s="610"/>
      <c r="E201" s="610"/>
      <c r="F201" s="610"/>
      <c r="G201" s="610"/>
      <c r="H201" s="610"/>
      <c r="I201" s="304"/>
      <c r="J201" s="303"/>
      <c r="K201" s="303"/>
      <c r="L201" s="75"/>
    </row>
    <row r="202" spans="1:12">
      <c r="A202" s="611"/>
      <c r="B202" s="612" t="s">
        <v>855</v>
      </c>
      <c r="C202" s="610"/>
      <c r="D202" s="610"/>
      <c r="E202" s="610"/>
      <c r="F202" s="610"/>
      <c r="G202" s="610"/>
      <c r="H202" s="610"/>
      <c r="I202" s="304"/>
      <c r="J202" s="303"/>
      <c r="K202" s="303"/>
      <c r="L202" s="75"/>
    </row>
    <row r="203" spans="1:12">
      <c r="A203" s="69"/>
      <c r="B203" s="70"/>
      <c r="C203" s="303"/>
      <c r="D203" s="304"/>
      <c r="E203" s="303"/>
      <c r="F203" s="303"/>
      <c r="G203" s="75"/>
      <c r="H203" s="303"/>
      <c r="I203" s="304"/>
      <c r="J203" s="303"/>
      <c r="K203" s="303"/>
      <c r="L203" s="75"/>
    </row>
    <row r="204" spans="1:12">
      <c r="A204" s="69"/>
      <c r="B204" s="317" t="s">
        <v>789</v>
      </c>
      <c r="C204" s="318"/>
      <c r="D204" s="304"/>
      <c r="E204" s="303"/>
      <c r="F204" s="303"/>
      <c r="G204" s="75"/>
      <c r="H204" s="303"/>
      <c r="I204" s="304"/>
      <c r="J204" s="303"/>
      <c r="K204" s="303"/>
      <c r="L204" s="75"/>
    </row>
    <row r="205" spans="1:12">
      <c r="A205" s="69"/>
      <c r="B205" s="319" t="s">
        <v>554</v>
      </c>
      <c r="C205" s="678">
        <v>4310</v>
      </c>
      <c r="D205" s="304"/>
      <c r="E205" s="303"/>
      <c r="F205" s="303"/>
      <c r="G205" s="75"/>
      <c r="H205" s="303"/>
      <c r="I205" s="304"/>
      <c r="J205" s="303"/>
      <c r="K205" s="303"/>
      <c r="L205" s="75"/>
    </row>
    <row r="206" spans="1:12">
      <c r="A206" s="69"/>
      <c r="B206" s="319" t="s">
        <v>555</v>
      </c>
      <c r="C206" s="678">
        <v>4790</v>
      </c>
      <c r="D206" s="304"/>
      <c r="E206" s="303"/>
      <c r="F206" s="303"/>
      <c r="G206" s="75"/>
      <c r="H206" s="303"/>
      <c r="I206" s="304"/>
      <c r="J206" s="303"/>
      <c r="K206" s="303"/>
      <c r="L206" s="75"/>
    </row>
    <row r="207" spans="1:12">
      <c r="A207" s="69"/>
      <c r="B207" s="319" t="s">
        <v>556</v>
      </c>
      <c r="C207" s="678">
        <v>5170</v>
      </c>
      <c r="D207" s="304"/>
      <c r="E207" s="303"/>
      <c r="F207" s="303"/>
      <c r="G207" s="75"/>
      <c r="H207" s="303"/>
      <c r="I207" s="304"/>
      <c r="J207" s="303"/>
      <c r="K207" s="303"/>
      <c r="L207" s="75"/>
    </row>
    <row r="208" spans="1:12">
      <c r="A208" s="69"/>
      <c r="B208" s="70"/>
      <c r="C208" s="303"/>
      <c r="D208" s="304"/>
      <c r="E208" s="303"/>
      <c r="F208" s="303"/>
      <c r="G208" s="75"/>
      <c r="H208" s="303"/>
      <c r="I208" s="304"/>
      <c r="J208" s="303"/>
      <c r="K208" s="303"/>
      <c r="L208" s="75"/>
    </row>
    <row r="209" spans="1:12">
      <c r="A209" s="219" t="s">
        <v>272</v>
      </c>
      <c r="B209" s="320" t="s">
        <v>790</v>
      </c>
      <c r="C209" s="219"/>
      <c r="D209" s="219"/>
      <c r="E209" s="219"/>
      <c r="F209" s="219"/>
      <c r="G209" s="219"/>
      <c r="H209" s="219"/>
      <c r="I209" s="304"/>
      <c r="J209" s="303"/>
      <c r="K209" s="303"/>
      <c r="L209" s="75"/>
    </row>
    <row r="210" spans="1:12">
      <c r="A210" s="321"/>
      <c r="B210" s="238"/>
      <c r="C210" s="244"/>
      <c r="D210" s="244"/>
      <c r="E210" s="244"/>
      <c r="F210" s="244"/>
      <c r="G210" s="244"/>
      <c r="H210" s="244"/>
      <c r="I210" s="304"/>
      <c r="J210" s="303"/>
      <c r="K210" s="303"/>
      <c r="L210" s="75"/>
    </row>
    <row r="211" spans="1:12">
      <c r="A211" s="322" t="s">
        <v>273</v>
      </c>
      <c r="B211" s="320" t="s">
        <v>351</v>
      </c>
      <c r="C211" s="244"/>
      <c r="D211" s="244"/>
      <c r="E211" s="244"/>
      <c r="F211" s="244"/>
      <c r="G211" s="244"/>
      <c r="H211" s="244"/>
      <c r="I211" s="307"/>
      <c r="J211" s="307"/>
      <c r="K211" s="307"/>
      <c r="L211" s="307"/>
    </row>
    <row r="212" spans="1:12">
      <c r="A212" s="321"/>
      <c r="B212" s="238" t="s">
        <v>194</v>
      </c>
      <c r="C212" s="244"/>
      <c r="D212" s="244"/>
      <c r="E212" s="244"/>
      <c r="F212" s="244"/>
      <c r="G212" s="244"/>
      <c r="H212" s="244"/>
      <c r="I212" s="16"/>
      <c r="J212" s="16"/>
      <c r="K212" s="16"/>
      <c r="L212" s="16"/>
    </row>
    <row r="213" spans="1:12">
      <c r="A213" s="321"/>
      <c r="B213" s="238" t="s">
        <v>854</v>
      </c>
      <c r="C213" s="244"/>
      <c r="D213" s="244"/>
      <c r="E213" s="244"/>
      <c r="F213" s="244"/>
      <c r="G213" s="244"/>
      <c r="H213" s="244"/>
      <c r="I213" s="16"/>
      <c r="J213" s="16"/>
      <c r="K213" s="16"/>
      <c r="L213" s="16"/>
    </row>
    <row r="214" spans="1:12">
      <c r="A214" s="321"/>
      <c r="B214" s="238" t="s">
        <v>380</v>
      </c>
      <c r="C214" s="244"/>
      <c r="D214" s="244"/>
      <c r="E214" s="244"/>
      <c r="F214" s="244"/>
      <c r="G214" s="244"/>
      <c r="H214" s="244"/>
      <c r="I214" s="16"/>
      <c r="J214" s="16"/>
      <c r="K214" s="16"/>
      <c r="L214" s="16"/>
    </row>
    <row r="215" spans="1:12">
      <c r="A215" s="321"/>
      <c r="B215" s="238" t="s">
        <v>855</v>
      </c>
      <c r="C215" s="244"/>
      <c r="D215" s="244"/>
      <c r="E215" s="244"/>
      <c r="F215" s="244"/>
      <c r="G215" s="244"/>
      <c r="H215" s="244"/>
      <c r="I215" s="16"/>
      <c r="J215" s="16"/>
      <c r="K215" s="16"/>
      <c r="L215" s="16"/>
    </row>
    <row r="216" spans="1:12">
      <c r="A216" s="321"/>
      <c r="B216" s="238"/>
      <c r="C216" s="244"/>
      <c r="D216" s="244"/>
      <c r="E216" s="244"/>
      <c r="F216" s="244"/>
      <c r="G216" s="244"/>
      <c r="H216" s="244"/>
      <c r="I216" s="16"/>
      <c r="J216" s="16"/>
      <c r="K216" s="16"/>
      <c r="L216" s="16"/>
    </row>
    <row r="217" spans="1:12">
      <c r="A217" s="322" t="s">
        <v>791</v>
      </c>
      <c r="B217" s="238" t="s">
        <v>792</v>
      </c>
      <c r="C217" s="244"/>
      <c r="D217" s="244"/>
      <c r="E217" s="244"/>
      <c r="F217" s="244"/>
      <c r="G217" s="244"/>
      <c r="H217" s="244"/>
      <c r="I217" s="16"/>
      <c r="J217" s="16"/>
      <c r="K217" s="16"/>
      <c r="L217" s="16"/>
    </row>
    <row r="218" spans="1:12">
      <c r="A218" s="291"/>
      <c r="B218" s="668"/>
      <c r="C218" s="16"/>
      <c r="D218" s="16"/>
      <c r="E218" s="16"/>
      <c r="F218" s="16"/>
      <c r="G218" s="16"/>
      <c r="H218" s="16"/>
      <c r="I218" s="16"/>
      <c r="J218" s="16"/>
      <c r="K218" s="16"/>
      <c r="L218" s="16"/>
    </row>
    <row r="219" spans="1:12" ht="15.75">
      <c r="A219" s="291"/>
      <c r="B219" s="323" t="s">
        <v>285</v>
      </c>
      <c r="C219" s="407"/>
      <c r="D219" s="407"/>
      <c r="E219" s="407"/>
      <c r="F219" s="407"/>
      <c r="G219" s="613"/>
      <c r="H219" s="16"/>
      <c r="I219" s="16"/>
      <c r="J219" s="16"/>
      <c r="K219" s="16"/>
      <c r="L219" s="16"/>
    </row>
    <row r="220" spans="1:12">
      <c r="A220" s="291"/>
      <c r="B220" s="68" t="s">
        <v>286</v>
      </c>
      <c r="C220" s="614"/>
      <c r="D220" s="614"/>
      <c r="E220" s="614"/>
      <c r="F220" s="614"/>
      <c r="G220" s="324" t="s">
        <v>413</v>
      </c>
      <c r="H220" s="16"/>
      <c r="I220" s="16"/>
      <c r="J220" s="16"/>
      <c r="K220" s="16"/>
      <c r="L220" s="16"/>
    </row>
    <row r="221" spans="1:12">
      <c r="A221" s="291"/>
      <c r="B221" s="27"/>
      <c r="C221" s="407"/>
      <c r="D221" s="407"/>
      <c r="E221" s="407"/>
      <c r="F221" s="407"/>
      <c r="G221" s="325"/>
      <c r="H221" s="16"/>
      <c r="I221" s="16"/>
      <c r="J221" s="16"/>
      <c r="K221" s="16"/>
      <c r="L221" s="16"/>
    </row>
    <row r="222" spans="1:12">
      <c r="A222" s="291"/>
      <c r="B222" s="149" t="s">
        <v>1234</v>
      </c>
      <c r="C222" s="407"/>
      <c r="D222" s="407"/>
      <c r="E222" s="407"/>
      <c r="F222" s="407"/>
      <c r="G222" s="325"/>
      <c r="H222" s="16"/>
      <c r="I222" s="16"/>
      <c r="J222" s="16"/>
      <c r="K222" s="16"/>
      <c r="L222" s="16"/>
    </row>
    <row r="223" spans="1:12">
      <c r="A223" s="291"/>
      <c r="B223" s="170" t="s">
        <v>1235</v>
      </c>
      <c r="C223" s="407"/>
      <c r="D223" s="407"/>
      <c r="E223" s="407"/>
      <c r="F223" s="407"/>
      <c r="G223" s="303">
        <v>4700</v>
      </c>
      <c r="H223" s="16"/>
      <c r="I223" s="16"/>
      <c r="J223" s="16"/>
      <c r="K223" s="16"/>
      <c r="L223" s="16"/>
    </row>
    <row r="224" spans="1:12">
      <c r="A224" s="291"/>
      <c r="B224" s="170" t="s">
        <v>1236</v>
      </c>
      <c r="C224" s="407"/>
      <c r="D224" s="407"/>
      <c r="E224" s="407"/>
      <c r="F224" s="407"/>
      <c r="G224" s="325"/>
      <c r="H224" s="16"/>
      <c r="I224" s="16"/>
      <c r="J224" s="16"/>
      <c r="K224" s="16"/>
      <c r="L224" s="16"/>
    </row>
    <row r="225" spans="1:12">
      <c r="A225" s="291"/>
      <c r="B225" s="170" t="s">
        <v>1237</v>
      </c>
      <c r="C225" s="407"/>
      <c r="D225" s="407"/>
      <c r="E225" s="407"/>
      <c r="F225" s="407"/>
      <c r="G225" s="325"/>
      <c r="H225" s="16"/>
      <c r="I225" s="16"/>
      <c r="J225" s="16"/>
      <c r="K225" s="16"/>
      <c r="L225" s="16"/>
    </row>
    <row r="226" spans="1:12">
      <c r="A226" s="291"/>
      <c r="B226" s="27"/>
      <c r="C226" s="407"/>
      <c r="D226" s="407"/>
      <c r="E226" s="407"/>
      <c r="F226" s="407"/>
      <c r="G226" s="325"/>
      <c r="H226" s="16"/>
      <c r="I226" s="16"/>
      <c r="J226" s="16"/>
      <c r="K226" s="16"/>
      <c r="L226" s="16"/>
    </row>
    <row r="227" spans="1:12">
      <c r="A227" s="291"/>
      <c r="B227" s="326" t="s">
        <v>404</v>
      </c>
      <c r="C227" s="407"/>
      <c r="D227" s="407"/>
      <c r="E227" s="407"/>
      <c r="F227" s="407"/>
      <c r="G227" s="327"/>
      <c r="H227" s="16"/>
      <c r="I227" s="16"/>
      <c r="J227" s="16"/>
      <c r="K227" s="16"/>
      <c r="L227" s="16"/>
    </row>
    <row r="228" spans="1:12">
      <c r="A228" s="291"/>
      <c r="B228" s="170" t="s">
        <v>287</v>
      </c>
      <c r="C228" s="407"/>
      <c r="D228" s="407"/>
      <c r="E228" s="407"/>
      <c r="F228" s="407"/>
      <c r="G228" s="303">
        <v>7740</v>
      </c>
      <c r="H228" s="16"/>
      <c r="I228" s="16"/>
      <c r="J228" s="16"/>
      <c r="K228" s="16"/>
      <c r="L228" s="16"/>
    </row>
    <row r="229" spans="1:12">
      <c r="A229" s="291"/>
      <c r="B229" s="170" t="s">
        <v>288</v>
      </c>
      <c r="C229" s="407"/>
      <c r="D229" s="407"/>
      <c r="E229" s="407"/>
      <c r="F229" s="407"/>
      <c r="G229" s="303">
        <v>15470</v>
      </c>
      <c r="H229" s="16"/>
      <c r="I229" s="16"/>
      <c r="J229" s="16"/>
      <c r="K229" s="16"/>
      <c r="L229" s="16"/>
    </row>
    <row r="230" spans="1:12">
      <c r="A230" s="291"/>
      <c r="B230" s="170" t="s">
        <v>289</v>
      </c>
      <c r="C230" s="407"/>
      <c r="D230" s="407"/>
      <c r="E230" s="407"/>
      <c r="F230" s="407"/>
      <c r="G230" s="615">
        <v>5460</v>
      </c>
      <c r="H230" s="16"/>
      <c r="I230" s="16"/>
      <c r="J230" s="16"/>
      <c r="K230" s="16"/>
      <c r="L230" s="16"/>
    </row>
    <row r="231" spans="1:12">
      <c r="A231" s="291"/>
      <c r="B231" s="328" t="s">
        <v>18</v>
      </c>
      <c r="C231" s="330"/>
      <c r="D231" s="330"/>
      <c r="E231" s="330"/>
      <c r="F231" s="330"/>
      <c r="G231" s="616"/>
      <c r="H231" s="16"/>
      <c r="I231" s="16"/>
      <c r="J231" s="16"/>
      <c r="K231" s="16"/>
      <c r="L231" s="16"/>
    </row>
    <row r="232" spans="1:12">
      <c r="A232" s="291"/>
      <c r="B232" s="328"/>
      <c r="C232" s="330"/>
      <c r="D232" s="330"/>
      <c r="E232" s="330"/>
      <c r="F232" s="330"/>
      <c r="G232" s="616"/>
      <c r="H232" s="16"/>
      <c r="I232" s="16"/>
      <c r="J232" s="16"/>
      <c r="K232" s="16"/>
      <c r="L232" s="16"/>
    </row>
    <row r="233" spans="1:12">
      <c r="A233" s="291"/>
      <c r="B233" s="329" t="s">
        <v>381</v>
      </c>
      <c r="C233" s="330"/>
      <c r="D233" s="330"/>
      <c r="E233" s="330"/>
      <c r="F233" s="330"/>
      <c r="G233" s="616"/>
      <c r="H233" s="16"/>
      <c r="I233" s="16"/>
      <c r="J233" s="16"/>
      <c r="K233" s="16"/>
      <c r="L233" s="16"/>
    </row>
    <row r="234" spans="1:12">
      <c r="A234" s="291"/>
      <c r="B234" s="168" t="s">
        <v>239</v>
      </c>
      <c r="C234" s="330"/>
      <c r="D234" s="330"/>
      <c r="E234" s="330"/>
      <c r="F234" s="330"/>
      <c r="G234" s="304">
        <v>7390</v>
      </c>
      <c r="H234" s="16"/>
      <c r="I234" s="16"/>
      <c r="J234" s="16"/>
      <c r="K234" s="16"/>
      <c r="L234" s="16"/>
    </row>
    <row r="235" spans="1:12">
      <c r="A235" s="291"/>
      <c r="B235" s="168" t="s">
        <v>240</v>
      </c>
      <c r="C235" s="330"/>
      <c r="D235" s="330"/>
      <c r="E235" s="330"/>
      <c r="F235" s="330"/>
      <c r="G235" s="304"/>
      <c r="H235" s="16"/>
      <c r="I235" s="16"/>
      <c r="J235" s="16"/>
      <c r="K235" s="16"/>
      <c r="L235" s="16"/>
    </row>
    <row r="236" spans="1:12">
      <c r="A236" s="291"/>
      <c r="B236" s="168" t="s">
        <v>545</v>
      </c>
      <c r="C236" s="330"/>
      <c r="D236" s="330"/>
      <c r="E236" s="330"/>
      <c r="F236" s="330"/>
      <c r="G236" s="304">
        <v>7390</v>
      </c>
      <c r="H236" s="16"/>
      <c r="I236" s="16"/>
      <c r="J236" s="16"/>
      <c r="K236" s="16"/>
      <c r="L236" s="16"/>
    </row>
    <row r="237" spans="1:12">
      <c r="A237" s="291"/>
      <c r="B237" s="168" t="s">
        <v>546</v>
      </c>
      <c r="C237" s="330"/>
      <c r="D237" s="330"/>
      <c r="E237" s="330"/>
      <c r="F237" s="330"/>
      <c r="G237" s="330"/>
      <c r="H237" s="16"/>
      <c r="I237" s="16"/>
      <c r="J237" s="16"/>
      <c r="K237" s="16"/>
      <c r="L237" s="16"/>
    </row>
    <row r="238" spans="1:12">
      <c r="A238" s="291"/>
      <c r="B238" s="331"/>
      <c r="C238" s="332"/>
      <c r="D238" s="332"/>
      <c r="E238" s="332"/>
      <c r="F238" s="332"/>
      <c r="G238" s="333"/>
      <c r="H238" s="16"/>
      <c r="I238" s="16"/>
      <c r="J238" s="16"/>
      <c r="K238" s="16"/>
      <c r="L238" s="16"/>
    </row>
    <row r="239" spans="1:12">
      <c r="A239" s="291"/>
      <c r="B239" s="617" t="s">
        <v>241</v>
      </c>
      <c r="C239" s="332"/>
      <c r="D239" s="332"/>
      <c r="E239" s="332"/>
      <c r="F239" s="332"/>
      <c r="G239" s="304"/>
      <c r="H239" s="16"/>
      <c r="I239" s="16"/>
      <c r="J239" s="16"/>
      <c r="K239" s="16"/>
      <c r="L239" s="16"/>
    </row>
    <row r="240" spans="1:12">
      <c r="A240" s="291"/>
      <c r="B240" s="168" t="s">
        <v>242</v>
      </c>
      <c r="C240" s="332"/>
      <c r="D240" s="332"/>
      <c r="E240" s="332"/>
      <c r="F240" s="332"/>
      <c r="G240" s="304">
        <v>5560</v>
      </c>
      <c r="H240" s="16"/>
      <c r="I240" s="16"/>
      <c r="J240" s="16"/>
      <c r="K240" s="16"/>
      <c r="L240" s="16"/>
    </row>
    <row r="241" spans="1:12">
      <c r="A241" s="291"/>
      <c r="B241" s="331"/>
      <c r="C241" s="330"/>
      <c r="D241" s="330"/>
      <c r="E241" s="330"/>
      <c r="F241" s="330"/>
      <c r="G241" s="333"/>
      <c r="H241" s="16"/>
      <c r="I241" s="16"/>
      <c r="J241" s="16"/>
      <c r="K241" s="16"/>
      <c r="L241" s="16"/>
    </row>
    <row r="242" spans="1:12">
      <c r="A242" s="291"/>
      <c r="B242" s="617" t="s">
        <v>294</v>
      </c>
      <c r="C242" s="332"/>
      <c r="D242" s="332"/>
      <c r="E242" s="332"/>
      <c r="F242" s="332"/>
      <c r="G242" s="304"/>
      <c r="H242" s="16"/>
      <c r="I242" s="16"/>
      <c r="J242" s="16"/>
      <c r="K242" s="16"/>
      <c r="L242" s="16"/>
    </row>
    <row r="243" spans="1:12">
      <c r="A243" s="291"/>
      <c r="B243" s="168" t="s">
        <v>295</v>
      </c>
      <c r="C243" s="332"/>
      <c r="D243" s="332"/>
      <c r="E243" s="332"/>
      <c r="F243" s="332"/>
      <c r="G243" s="304">
        <v>88970</v>
      </c>
      <c r="H243" s="16"/>
      <c r="I243" s="16"/>
      <c r="J243" s="16"/>
      <c r="K243" s="16"/>
      <c r="L243" s="16"/>
    </row>
    <row r="244" spans="1:12">
      <c r="A244" s="291"/>
      <c r="B244" s="668"/>
      <c r="C244" s="16"/>
      <c r="D244" s="16"/>
      <c r="E244" s="16"/>
      <c r="F244" s="16"/>
      <c r="G244" s="16"/>
      <c r="H244" s="16"/>
      <c r="I244" s="16"/>
      <c r="J244" s="16"/>
      <c r="K244" s="16"/>
      <c r="L244" s="16"/>
    </row>
    <row r="245" spans="1:12" ht="15.75">
      <c r="A245" s="334"/>
      <c r="B245" s="335" t="s">
        <v>793</v>
      </c>
      <c r="C245" s="336"/>
      <c r="D245" s="336"/>
      <c r="E245" s="336"/>
      <c r="F245" s="336"/>
      <c r="G245" s="336"/>
      <c r="H245" s="336"/>
      <c r="I245" s="16"/>
      <c r="J245" s="16"/>
      <c r="K245" s="16"/>
      <c r="L245" s="16"/>
    </row>
    <row r="246" spans="1:12">
      <c r="A246" s="291"/>
      <c r="B246" s="337" t="s">
        <v>70</v>
      </c>
      <c r="C246" s="225" t="s">
        <v>71</v>
      </c>
      <c r="D246" s="226"/>
      <c r="E246" s="227"/>
      <c r="F246" s="338" t="s">
        <v>72</v>
      </c>
      <c r="G246" s="227"/>
      <c r="H246" s="227"/>
      <c r="I246" s="16"/>
      <c r="J246" s="16"/>
      <c r="K246" s="16"/>
      <c r="L246" s="16"/>
    </row>
    <row r="247" spans="1:12" ht="25.5">
      <c r="A247" s="291"/>
      <c r="B247" s="339" t="s">
        <v>426</v>
      </c>
      <c r="C247" s="340" t="s">
        <v>298</v>
      </c>
      <c r="D247" s="340" t="s">
        <v>299</v>
      </c>
      <c r="E247" s="340" t="s">
        <v>754</v>
      </c>
      <c r="F247" s="341" t="s">
        <v>298</v>
      </c>
      <c r="G247" s="340" t="s">
        <v>299</v>
      </c>
      <c r="H247" s="340" t="s">
        <v>754</v>
      </c>
      <c r="I247" s="16"/>
      <c r="J247" s="16"/>
      <c r="K247" s="16"/>
      <c r="L247" s="16"/>
    </row>
    <row r="248" spans="1:12">
      <c r="A248" s="291"/>
      <c r="B248" s="233"/>
      <c r="C248" s="232" t="s">
        <v>428</v>
      </c>
      <c r="D248" s="232" t="s">
        <v>428</v>
      </c>
      <c r="E248" s="232" t="s">
        <v>429</v>
      </c>
      <c r="F248" s="342" t="s">
        <v>428</v>
      </c>
      <c r="G248" s="232" t="s">
        <v>428</v>
      </c>
      <c r="H248" s="232" t="s">
        <v>429</v>
      </c>
      <c r="I248" s="16"/>
      <c r="J248" s="16"/>
      <c r="K248" s="16"/>
      <c r="L248" s="16"/>
    </row>
    <row r="249" spans="1:12">
      <c r="A249" s="291"/>
      <c r="B249" s="343"/>
      <c r="C249" s="344"/>
      <c r="D249" s="344"/>
      <c r="E249" s="344"/>
      <c r="F249" s="345"/>
      <c r="G249" s="346"/>
      <c r="H249" s="346"/>
      <c r="I249" s="16"/>
      <c r="J249" s="16"/>
      <c r="K249" s="16"/>
      <c r="L249" s="16"/>
    </row>
    <row r="250" spans="1:12">
      <c r="A250" s="291"/>
      <c r="B250" s="347" t="s">
        <v>698</v>
      </c>
      <c r="C250" s="244"/>
      <c r="D250" s="244"/>
      <c r="E250" s="244"/>
      <c r="F250" s="345"/>
      <c r="G250" s="346"/>
      <c r="H250" s="346"/>
      <c r="I250" s="16"/>
      <c r="J250" s="16"/>
      <c r="K250" s="16"/>
      <c r="L250" s="16"/>
    </row>
    <row r="251" spans="1:12">
      <c r="A251" s="291"/>
      <c r="B251" s="238" t="s">
        <v>698</v>
      </c>
      <c r="C251" s="679"/>
      <c r="D251" s="679"/>
      <c r="E251" s="679"/>
      <c r="F251" s="680"/>
      <c r="G251" s="346"/>
      <c r="H251" s="346"/>
      <c r="I251" s="16"/>
      <c r="J251" s="16"/>
      <c r="K251" s="16"/>
      <c r="L251" s="16"/>
    </row>
    <row r="252" spans="1:12">
      <c r="A252" s="291"/>
      <c r="B252" s="238" t="s">
        <v>699</v>
      </c>
      <c r="C252" s="681">
        <v>42360</v>
      </c>
      <c r="D252" s="681">
        <v>7650</v>
      </c>
      <c r="E252" s="681">
        <v>7230</v>
      </c>
      <c r="F252" s="682">
        <v>45325.200000000004</v>
      </c>
      <c r="G252" s="681">
        <v>8415</v>
      </c>
      <c r="H252" s="681">
        <v>8603.6999999999989</v>
      </c>
      <c r="I252" s="16"/>
      <c r="J252" s="348"/>
      <c r="K252" s="348"/>
      <c r="L252" s="348"/>
    </row>
    <row r="253" spans="1:12" ht="15">
      <c r="A253" s="291"/>
      <c r="B253" s="238" t="s">
        <v>700</v>
      </c>
      <c r="C253" s="683"/>
      <c r="D253" s="683"/>
      <c r="E253" s="683"/>
      <c r="F253" s="684"/>
      <c r="G253" s="685"/>
      <c r="H253" s="685"/>
      <c r="I253" s="16"/>
      <c r="J253" s="348"/>
      <c r="K253" s="16"/>
      <c r="L253" s="16"/>
    </row>
    <row r="254" spans="1:12" ht="15">
      <c r="A254" s="291"/>
      <c r="B254" s="238" t="s">
        <v>701</v>
      </c>
      <c r="C254" s="681">
        <v>39020</v>
      </c>
      <c r="D254" s="681">
        <v>7650</v>
      </c>
      <c r="E254" s="681">
        <v>6560</v>
      </c>
      <c r="F254" s="682">
        <v>40971</v>
      </c>
      <c r="G254" s="685"/>
      <c r="H254" s="681">
        <v>7806.4</v>
      </c>
      <c r="I254" s="16"/>
      <c r="J254" s="348"/>
      <c r="K254" s="348"/>
      <c r="L254" s="348"/>
    </row>
    <row r="255" spans="1:12" ht="15">
      <c r="A255" s="291"/>
      <c r="B255" s="238" t="s">
        <v>702</v>
      </c>
      <c r="C255" s="681">
        <v>62230</v>
      </c>
      <c r="D255" s="681">
        <v>7650</v>
      </c>
      <c r="E255" s="681">
        <v>6560</v>
      </c>
      <c r="F255" s="682">
        <v>67310</v>
      </c>
      <c r="G255" s="685"/>
      <c r="H255" s="681">
        <v>7930</v>
      </c>
      <c r="I255" s="16"/>
      <c r="J255" s="348"/>
      <c r="K255" s="348"/>
      <c r="L255" s="348"/>
    </row>
    <row r="256" spans="1:12">
      <c r="A256" s="291"/>
      <c r="B256" s="238"/>
      <c r="C256" s="679"/>
      <c r="D256" s="679"/>
      <c r="E256" s="679"/>
      <c r="F256" s="679"/>
      <c r="G256" s="683"/>
      <c r="H256" s="679"/>
      <c r="I256" s="16"/>
      <c r="J256" s="16"/>
      <c r="K256" s="16"/>
      <c r="L256" s="16"/>
    </row>
    <row r="257" spans="1:12">
      <c r="A257" s="291"/>
      <c r="B257" s="238" t="s">
        <v>647</v>
      </c>
      <c r="C257" s="679"/>
      <c r="D257" s="679"/>
      <c r="E257" s="679"/>
      <c r="F257" s="679"/>
      <c r="G257" s="679"/>
      <c r="H257" s="679"/>
      <c r="I257" s="16"/>
      <c r="J257" s="16"/>
      <c r="K257" s="16"/>
      <c r="L257" s="16"/>
    </row>
    <row r="258" spans="1:12">
      <c r="A258" s="291"/>
      <c r="B258" s="238" t="s">
        <v>703</v>
      </c>
      <c r="C258" s="679"/>
      <c r="D258" s="679"/>
      <c r="E258" s="679"/>
      <c r="F258" s="679"/>
      <c r="G258" s="679"/>
      <c r="H258" s="679"/>
      <c r="I258" s="16"/>
      <c r="J258" s="16"/>
      <c r="K258" s="16"/>
      <c r="L258" s="16"/>
    </row>
    <row r="259" spans="1:12">
      <c r="A259" s="291"/>
      <c r="B259" s="238" t="s">
        <v>704</v>
      </c>
      <c r="C259" s="244"/>
      <c r="D259" s="244"/>
      <c r="E259" s="244"/>
      <c r="F259" s="244"/>
      <c r="G259" s="244"/>
      <c r="H259" s="244"/>
      <c r="I259" s="16"/>
      <c r="J259" s="16"/>
      <c r="K259" s="16"/>
      <c r="L259" s="16"/>
    </row>
    <row r="260" spans="1:12">
      <c r="A260" s="291"/>
      <c r="B260" s="349"/>
      <c r="C260" s="244"/>
      <c r="D260" s="238"/>
      <c r="E260" s="238"/>
      <c r="F260" s="244"/>
      <c r="G260" s="244"/>
      <c r="H260" s="244"/>
      <c r="I260" s="16"/>
      <c r="J260" s="16"/>
      <c r="K260" s="16"/>
      <c r="L260" s="16"/>
    </row>
    <row r="261" spans="1:12">
      <c r="A261" s="291"/>
      <c r="B261" s="349"/>
      <c r="C261" s="244"/>
      <c r="D261" s="238"/>
      <c r="E261" s="238"/>
      <c r="F261" s="244"/>
      <c r="G261" s="244"/>
      <c r="H261" s="244"/>
      <c r="I261" s="16"/>
      <c r="J261" s="16"/>
      <c r="K261" s="16"/>
      <c r="L261" s="16"/>
    </row>
    <row r="262" spans="1:12" ht="15.75">
      <c r="A262" s="291"/>
      <c r="B262" s="350" t="s">
        <v>705</v>
      </c>
      <c r="C262" s="346"/>
      <c r="D262" s="346"/>
      <c r="E262" s="346"/>
      <c r="F262" s="346"/>
      <c r="G262" s="686"/>
      <c r="H262" s="244"/>
      <c r="I262" s="16"/>
      <c r="J262" s="16"/>
      <c r="K262" s="16"/>
      <c r="L262" s="16"/>
    </row>
    <row r="263" spans="1:12" ht="15.75">
      <c r="A263" s="291"/>
      <c r="B263" s="350"/>
      <c r="C263" s="346"/>
      <c r="D263" s="346"/>
      <c r="E263" s="346"/>
      <c r="F263" s="346"/>
      <c r="G263" s="686"/>
      <c r="H263" s="244"/>
      <c r="I263" s="16"/>
      <c r="J263" s="16"/>
      <c r="K263" s="16"/>
      <c r="L263" s="16"/>
    </row>
    <row r="264" spans="1:12">
      <c r="A264" s="291"/>
      <c r="B264" s="233" t="s">
        <v>286</v>
      </c>
      <c r="C264" s="336"/>
      <c r="D264" s="336"/>
      <c r="E264" s="336"/>
      <c r="F264" s="336"/>
      <c r="G264" s="351" t="s">
        <v>413</v>
      </c>
      <c r="H264" s="244"/>
      <c r="I264" s="16"/>
      <c r="J264" s="16"/>
      <c r="K264" s="16"/>
      <c r="L264" s="16"/>
    </row>
    <row r="265" spans="1:12">
      <c r="A265" s="291"/>
      <c r="B265" s="352"/>
      <c r="C265" s="346"/>
      <c r="D265" s="346"/>
      <c r="E265" s="346"/>
      <c r="F265" s="346"/>
      <c r="G265" s="353"/>
      <c r="H265" s="244"/>
      <c r="I265" s="16"/>
      <c r="J265" s="16"/>
      <c r="K265" s="16"/>
      <c r="L265" s="16"/>
    </row>
    <row r="266" spans="1:12">
      <c r="A266" s="291"/>
      <c r="B266" s="354" t="s">
        <v>706</v>
      </c>
      <c r="C266" s="354"/>
      <c r="D266" s="354"/>
      <c r="E266" s="354"/>
      <c r="F266" s="354"/>
      <c r="G266" s="354"/>
      <c r="H266" s="244"/>
      <c r="I266" s="16"/>
      <c r="J266" s="16"/>
      <c r="K266" s="16"/>
      <c r="L266" s="16"/>
    </row>
    <row r="267" spans="1:12">
      <c r="A267" s="291"/>
      <c r="B267" s="315" t="s">
        <v>707</v>
      </c>
      <c r="C267" s="355"/>
      <c r="D267" s="346"/>
      <c r="E267" s="346"/>
      <c r="F267" s="346"/>
      <c r="G267" s="356">
        <v>5460</v>
      </c>
      <c r="H267" s="244"/>
      <c r="I267" s="16"/>
      <c r="J267" s="16"/>
      <c r="K267" s="16"/>
      <c r="L267" s="16"/>
    </row>
    <row r="268" spans="1:12">
      <c r="A268" s="291"/>
      <c r="B268" s="315" t="s">
        <v>708</v>
      </c>
      <c r="C268" s="346"/>
      <c r="D268" s="346"/>
      <c r="E268" s="346"/>
      <c r="F268" s="346"/>
      <c r="G268" s="356">
        <v>43090</v>
      </c>
      <c r="H268" s="244"/>
      <c r="I268" s="16"/>
      <c r="J268" s="16"/>
      <c r="K268" s="16"/>
      <c r="L268" s="16"/>
    </row>
    <row r="269" spans="1:12">
      <c r="A269" s="291"/>
      <c r="B269" s="315"/>
      <c r="C269" s="346"/>
      <c r="D269" s="346"/>
      <c r="E269" s="346"/>
      <c r="F269" s="346"/>
      <c r="G269" s="357"/>
      <c r="H269" s="244"/>
      <c r="I269" s="16"/>
      <c r="J269" s="16"/>
      <c r="K269" s="16"/>
      <c r="L269" s="16"/>
    </row>
    <row r="270" spans="1:12">
      <c r="A270" s="291"/>
      <c r="B270" s="238" t="s">
        <v>647</v>
      </c>
      <c r="C270" s="346"/>
      <c r="D270" s="346"/>
      <c r="E270" s="346"/>
      <c r="F270" s="346"/>
      <c r="G270" s="358"/>
      <c r="H270" s="244"/>
      <c r="I270" s="16"/>
      <c r="J270" s="16"/>
      <c r="K270" s="16"/>
      <c r="L270" s="16"/>
    </row>
    <row r="271" spans="1:12">
      <c r="A271" s="291"/>
      <c r="B271" s="238" t="s">
        <v>709</v>
      </c>
      <c r="C271" s="346"/>
      <c r="D271" s="346"/>
      <c r="E271" s="346"/>
      <c r="F271" s="346"/>
      <c r="G271" s="356"/>
      <c r="H271" s="244"/>
      <c r="I271" s="16"/>
      <c r="J271" s="16"/>
      <c r="K271" s="16"/>
      <c r="L271" s="16"/>
    </row>
    <row r="272" spans="1:12">
      <c r="A272" s="291"/>
      <c r="B272" s="359"/>
      <c r="C272" s="346"/>
      <c r="D272" s="346"/>
      <c r="E272" s="346"/>
      <c r="F272" s="346"/>
      <c r="G272" s="356"/>
      <c r="H272" s="244"/>
      <c r="I272" s="16"/>
      <c r="J272" s="16"/>
      <c r="K272" s="16"/>
      <c r="L272" s="16"/>
    </row>
    <row r="273" spans="1:12">
      <c r="A273" s="291"/>
      <c r="B273" s="354" t="s">
        <v>290</v>
      </c>
      <c r="C273" s="354"/>
      <c r="D273" s="354"/>
      <c r="E273" s="354"/>
      <c r="F273" s="354"/>
      <c r="G273" s="360"/>
      <c r="H273" s="244"/>
      <c r="I273" s="16"/>
      <c r="J273" s="16"/>
      <c r="K273" s="16"/>
      <c r="L273" s="16"/>
    </row>
    <row r="274" spans="1:12">
      <c r="A274" s="291"/>
      <c r="B274" s="315" t="s">
        <v>710</v>
      </c>
      <c r="C274" s="355"/>
      <c r="D274" s="346"/>
      <c r="E274" s="346"/>
      <c r="F274" s="346"/>
      <c r="G274" s="356">
        <v>1800</v>
      </c>
      <c r="H274" s="244"/>
      <c r="I274" s="16"/>
      <c r="J274" s="16"/>
      <c r="K274" s="16"/>
      <c r="L274" s="16"/>
    </row>
    <row r="275" spans="1:12">
      <c r="A275" s="291"/>
      <c r="B275" s="315" t="s">
        <v>711</v>
      </c>
      <c r="C275" s="346"/>
      <c r="D275" s="346"/>
      <c r="E275" s="346"/>
      <c r="F275" s="346"/>
      <c r="G275" s="356">
        <v>1800</v>
      </c>
      <c r="H275" s="244"/>
      <c r="I275" s="16"/>
      <c r="J275" s="16"/>
      <c r="K275" s="16"/>
      <c r="L275" s="16"/>
    </row>
    <row r="276" spans="1:12">
      <c r="A276" s="291"/>
      <c r="B276" s="315" t="s">
        <v>712</v>
      </c>
      <c r="C276" s="346"/>
      <c r="D276" s="346"/>
      <c r="E276" s="346"/>
      <c r="F276" s="346"/>
      <c r="G276" s="356">
        <v>3350</v>
      </c>
      <c r="H276" s="244"/>
      <c r="I276" s="16"/>
      <c r="J276" s="16"/>
      <c r="K276" s="16"/>
      <c r="L276" s="16"/>
    </row>
  </sheetData>
  <mergeCells count="7">
    <mergeCell ref="B183:L183"/>
    <mergeCell ref="B45:L45"/>
    <mergeCell ref="A1:B1"/>
    <mergeCell ref="B27:L27"/>
    <mergeCell ref="B7:L7"/>
    <mergeCell ref="B11:L11"/>
    <mergeCell ref="B42:L42"/>
  </mergeCells>
  <phoneticPr fontId="0" type="noConversion"/>
  <hyperlinks>
    <hyperlink ref="I1" location="Indhold!A1" display="Tilbage til indholdsoversigten"/>
    <hyperlink ref="G1" location="Kontaktpersoner!E26" display="Kontaktpersoner"/>
    <hyperlink ref="H1" location="Kontaktpersoner!D25" display="kontaktperson"/>
    <hyperlink ref="J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3" right="0.24" top="0.28999999999999998" bottom="0.28999999999999998"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85" zoomScaleNormal="85" workbookViewId="0">
      <selection activeCell="A2" sqref="A2"/>
    </sheetView>
  </sheetViews>
  <sheetFormatPr defaultRowHeight="12.75"/>
  <cols>
    <col min="1" max="1" width="10.28515625" customWidth="1"/>
    <col min="2" max="2" width="25" customWidth="1"/>
    <col min="3" max="3" width="21.140625" customWidth="1"/>
    <col min="5" max="5" width="10.28515625" customWidth="1"/>
    <col min="6" max="6" width="10.7109375" customWidth="1"/>
    <col min="7" max="7" width="9.5703125" customWidth="1"/>
    <col min="9" max="9" width="11.28515625" customWidth="1"/>
    <col min="10" max="10" width="10.7109375" customWidth="1"/>
  </cols>
  <sheetData>
    <row r="1" spans="1:13" ht="21" thickBot="1">
      <c r="A1" s="700" t="s">
        <v>876</v>
      </c>
      <c r="B1" s="701"/>
      <c r="C1" s="5"/>
      <c r="D1" s="13" t="s">
        <v>202</v>
      </c>
      <c r="E1" s="13"/>
      <c r="F1" s="14" t="s">
        <v>132</v>
      </c>
    </row>
    <row r="2" spans="1:13" ht="13.5" thickBot="1">
      <c r="A2" s="211"/>
      <c r="B2" s="212"/>
      <c r="C2" s="213" t="s">
        <v>558</v>
      </c>
      <c r="D2" s="214" t="s">
        <v>528</v>
      </c>
      <c r="E2" s="215"/>
      <c r="F2" s="215"/>
      <c r="G2" s="215"/>
      <c r="H2" s="215"/>
      <c r="I2" s="216"/>
      <c r="J2" s="216"/>
      <c r="K2" s="216"/>
      <c r="L2" s="216"/>
      <c r="M2" s="216"/>
    </row>
    <row r="3" spans="1:13" ht="10.9" customHeight="1">
      <c r="A3" s="217"/>
      <c r="B3" s="218"/>
      <c r="C3" s="217"/>
      <c r="D3" s="219"/>
      <c r="E3" s="220"/>
      <c r="F3" s="220"/>
      <c r="G3" s="220"/>
      <c r="H3" s="221"/>
      <c r="I3" s="222"/>
      <c r="J3" s="219"/>
      <c r="K3" s="219"/>
      <c r="L3" s="219"/>
      <c r="M3" s="219"/>
    </row>
    <row r="4" spans="1:13">
      <c r="A4" s="223"/>
      <c r="B4" s="223"/>
      <c r="C4" s="224"/>
      <c r="D4" s="225" t="s">
        <v>71</v>
      </c>
      <c r="E4" s="226"/>
      <c r="F4" s="227"/>
      <c r="G4" s="227"/>
      <c r="H4" s="228"/>
      <c r="I4" s="229" t="s">
        <v>72</v>
      </c>
      <c r="J4" s="227"/>
      <c r="K4" s="227"/>
      <c r="L4" s="227"/>
      <c r="M4" s="230"/>
    </row>
    <row r="5" spans="1:13" ht="27" customHeight="1">
      <c r="A5" s="231" t="s">
        <v>568</v>
      </c>
      <c r="B5" s="232" t="s">
        <v>70</v>
      </c>
      <c r="C5" s="233"/>
      <c r="D5" s="233"/>
      <c r="E5" s="234" t="s">
        <v>559</v>
      </c>
      <c r="F5" s="235" t="s">
        <v>560</v>
      </c>
      <c r="G5" s="235" t="s">
        <v>561</v>
      </c>
      <c r="H5" s="236" t="s">
        <v>15</v>
      </c>
      <c r="I5" s="234" t="s">
        <v>559</v>
      </c>
      <c r="J5" s="235" t="s">
        <v>560</v>
      </c>
      <c r="K5" s="235" t="s">
        <v>561</v>
      </c>
      <c r="L5" s="235" t="s">
        <v>15</v>
      </c>
      <c r="M5" s="237"/>
    </row>
    <row r="6" spans="1:13">
      <c r="A6" s="217">
        <v>3311</v>
      </c>
      <c r="B6" s="238" t="s">
        <v>714</v>
      </c>
      <c r="C6" s="217"/>
      <c r="D6" s="217"/>
      <c r="E6" s="140">
        <v>53020</v>
      </c>
      <c r="F6" s="140">
        <v>16820</v>
      </c>
      <c r="G6" s="140">
        <v>8130</v>
      </c>
      <c r="H6" s="239">
        <v>7390</v>
      </c>
      <c r="I6" s="140">
        <v>56731</v>
      </c>
      <c r="J6" s="140">
        <v>17997</v>
      </c>
      <c r="K6" s="140">
        <v>9024</v>
      </c>
      <c r="L6" s="140">
        <v>8794</v>
      </c>
      <c r="M6" s="240"/>
    </row>
    <row r="7" spans="1:13">
      <c r="A7" s="217">
        <v>3315</v>
      </c>
      <c r="B7" s="217" t="s">
        <v>713</v>
      </c>
      <c r="C7" s="217"/>
      <c r="D7" s="217"/>
      <c r="E7" s="140">
        <v>48660</v>
      </c>
      <c r="F7" s="140">
        <v>13340</v>
      </c>
      <c r="G7" s="140">
        <v>5710</v>
      </c>
      <c r="H7" s="239">
        <v>5070</v>
      </c>
      <c r="I7" s="140">
        <v>51093</v>
      </c>
      <c r="J7" s="140">
        <v>14007</v>
      </c>
      <c r="K7" s="140">
        <v>6281.0000000000009</v>
      </c>
      <c r="L7" s="140">
        <v>6033</v>
      </c>
      <c r="M7" s="240"/>
    </row>
    <row r="8" spans="1:13">
      <c r="A8" s="217">
        <v>1080</v>
      </c>
      <c r="B8" s="217" t="s">
        <v>715</v>
      </c>
      <c r="C8" s="217"/>
      <c r="D8" s="217"/>
      <c r="E8" s="140">
        <v>53020</v>
      </c>
      <c r="F8" s="241">
        <v>0</v>
      </c>
      <c r="G8" s="140">
        <v>8130</v>
      </c>
      <c r="H8" s="239">
        <v>7390</v>
      </c>
      <c r="I8" s="140">
        <v>56731</v>
      </c>
      <c r="J8" s="140">
        <v>0</v>
      </c>
      <c r="K8" s="140">
        <v>9024</v>
      </c>
      <c r="L8" s="140">
        <v>8794</v>
      </c>
      <c r="M8" s="240"/>
    </row>
    <row r="9" spans="1:13">
      <c r="A9" s="217">
        <v>1980</v>
      </c>
      <c r="B9" s="217" t="s">
        <v>716</v>
      </c>
      <c r="C9" s="217"/>
      <c r="D9" s="217"/>
      <c r="E9" s="140">
        <v>48660</v>
      </c>
      <c r="F9" s="241">
        <v>0</v>
      </c>
      <c r="G9" s="140">
        <v>5710</v>
      </c>
      <c r="H9" s="239">
        <v>5070</v>
      </c>
      <c r="I9" s="140">
        <v>51093</v>
      </c>
      <c r="J9" s="140">
        <v>0</v>
      </c>
      <c r="K9" s="140">
        <v>6281.0000000000009</v>
      </c>
      <c r="L9" s="140">
        <v>6033</v>
      </c>
      <c r="M9" s="240"/>
    </row>
    <row r="10" spans="1:13">
      <c r="A10" s="217"/>
      <c r="B10" s="238"/>
      <c r="C10" s="242"/>
      <c r="D10" s="217"/>
      <c r="E10" s="217"/>
      <c r="F10" s="217"/>
      <c r="G10" s="217"/>
      <c r="H10" s="217"/>
      <c r="I10" s="217"/>
      <c r="J10" s="217"/>
      <c r="K10" s="217"/>
      <c r="L10" s="217"/>
      <c r="M10" s="372"/>
    </row>
    <row r="11" spans="1:13">
      <c r="A11" s="217"/>
      <c r="B11" s="243" t="s">
        <v>563</v>
      </c>
      <c r="C11" s="244"/>
      <c r="D11" s="217"/>
      <c r="E11" s="217"/>
      <c r="F11" s="217"/>
      <c r="G11" s="217"/>
      <c r="H11" s="217"/>
      <c r="I11" s="217"/>
      <c r="J11" s="217"/>
      <c r="K11" s="217"/>
      <c r="L11" s="217"/>
      <c r="M11" s="217"/>
    </row>
    <row r="12" spans="1:13">
      <c r="A12" s="217"/>
      <c r="B12" s="238" t="s">
        <v>554</v>
      </c>
      <c r="C12" s="241">
        <v>4310</v>
      </c>
      <c r="D12" s="217"/>
      <c r="E12" s="217"/>
      <c r="F12" s="217"/>
      <c r="G12" s="217"/>
      <c r="H12" s="217"/>
      <c r="I12" s="245"/>
      <c r="J12" s="245"/>
      <c r="K12" s="245"/>
      <c r="L12" s="245"/>
      <c r="M12" s="217"/>
    </row>
    <row r="13" spans="1:13">
      <c r="A13" s="217"/>
      <c r="B13" s="238" t="s">
        <v>555</v>
      </c>
      <c r="C13" s="241">
        <v>4790</v>
      </c>
      <c r="D13" s="217"/>
      <c r="E13" s="217"/>
      <c r="F13" s="217"/>
      <c r="G13" s="217"/>
      <c r="H13" s="217"/>
      <c r="I13" s="245"/>
      <c r="J13" s="245"/>
      <c r="K13" s="245"/>
      <c r="L13" s="245"/>
      <c r="M13" s="217"/>
    </row>
    <row r="14" spans="1:13">
      <c r="A14" s="217"/>
      <c r="B14" s="238" t="s">
        <v>556</v>
      </c>
      <c r="C14" s="241">
        <v>5170</v>
      </c>
      <c r="D14" s="217"/>
      <c r="E14" s="217"/>
      <c r="F14" s="217"/>
      <c r="G14" s="217"/>
      <c r="H14" s="217"/>
      <c r="I14" s="217"/>
      <c r="J14" s="217"/>
      <c r="K14" s="217"/>
      <c r="L14" s="217"/>
      <c r="M14" s="217"/>
    </row>
  </sheetData>
  <mergeCells count="1">
    <mergeCell ref="A1:B1"/>
  </mergeCells>
  <hyperlinks>
    <hyperlink ref="J1" location="Indhold!A1" display="Tilbage til indholdsoversigten"/>
    <hyperlink ref="H1" location="Kontaktpersoner!E26" display="Kontaktpersoner"/>
    <hyperlink ref="I1" location="Kontaktpersoner!D25" display="kontaktperson"/>
    <hyperlink ref="K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enableFormatConditionsCalculation="0"/>
  <dimension ref="A1:F33"/>
  <sheetViews>
    <sheetView zoomScale="80" zoomScaleNormal="80" workbookViewId="0">
      <selection activeCell="A2" sqref="A2"/>
    </sheetView>
  </sheetViews>
  <sheetFormatPr defaultRowHeight="12.75"/>
  <cols>
    <col min="1" max="1" width="50.7109375" customWidth="1"/>
    <col min="2" max="2" width="38.28515625" customWidth="1"/>
    <col min="3" max="5" width="9.7109375" customWidth="1"/>
  </cols>
  <sheetData>
    <row r="1" spans="1:6" ht="21" thickBot="1">
      <c r="A1" s="700" t="s">
        <v>876</v>
      </c>
      <c r="B1" s="701"/>
      <c r="C1" s="5"/>
      <c r="D1" s="13" t="s">
        <v>202</v>
      </c>
      <c r="E1" s="13"/>
      <c r="F1" s="14" t="s">
        <v>132</v>
      </c>
    </row>
    <row r="2" spans="1:6" ht="12.75" customHeight="1" thickBot="1"/>
    <row r="3" spans="1:6" ht="13.5" thickBot="1">
      <c r="A3" s="362" t="s">
        <v>2</v>
      </c>
      <c r="B3" s="52" t="s">
        <v>886</v>
      </c>
      <c r="C3" s="52"/>
      <c r="D3" s="161"/>
      <c r="E3" s="161"/>
    </row>
    <row r="4" spans="1:6">
      <c r="A4" s="196"/>
      <c r="B4" s="56"/>
      <c r="C4" s="197"/>
      <c r="D4" s="197"/>
      <c r="E4" s="197"/>
    </row>
    <row r="5" spans="1:6">
      <c r="A5" s="196"/>
      <c r="B5" s="56"/>
      <c r="C5" s="197"/>
      <c r="D5" s="197"/>
      <c r="E5" s="197"/>
    </row>
    <row r="6" spans="1:6" ht="15.75">
      <c r="A6" s="198" t="s">
        <v>838</v>
      </c>
      <c r="B6" s="431"/>
      <c r="C6" s="165"/>
      <c r="D6" s="165"/>
      <c r="E6" s="165"/>
    </row>
    <row r="7" spans="1:6" ht="16.5">
      <c r="A7" s="199"/>
      <c r="B7" s="200" t="s">
        <v>413</v>
      </c>
      <c r="C7" s="165"/>
      <c r="D7" s="165"/>
      <c r="E7" s="165"/>
    </row>
    <row r="8" spans="1:6">
      <c r="A8" s="431" t="s">
        <v>839</v>
      </c>
      <c r="B8" s="17"/>
      <c r="C8" s="165"/>
      <c r="D8" s="165"/>
      <c r="E8" s="165"/>
    </row>
    <row r="9" spans="1:6">
      <c r="A9" s="431" t="s">
        <v>142</v>
      </c>
      <c r="B9" s="17">
        <v>7470</v>
      </c>
      <c r="C9" s="165"/>
      <c r="D9" s="165"/>
      <c r="E9" s="165"/>
    </row>
    <row r="10" spans="1:6">
      <c r="A10" s="431" t="s">
        <v>141</v>
      </c>
      <c r="B10" s="17">
        <v>14930</v>
      </c>
      <c r="C10" s="165"/>
      <c r="D10" s="165"/>
      <c r="E10" s="165"/>
    </row>
    <row r="11" spans="1:6">
      <c r="A11" s="431"/>
      <c r="B11" s="17"/>
      <c r="C11" s="165"/>
      <c r="D11" s="165"/>
      <c r="E11" s="165"/>
    </row>
    <row r="12" spans="1:6">
      <c r="A12" s="431" t="s">
        <v>840</v>
      </c>
      <c r="B12" s="17">
        <v>4560</v>
      </c>
      <c r="C12" s="165"/>
      <c r="D12" s="165"/>
      <c r="E12" s="165"/>
    </row>
    <row r="13" spans="1:6">
      <c r="A13" s="431"/>
      <c r="B13" s="17"/>
      <c r="C13" s="165"/>
      <c r="D13" s="165"/>
      <c r="E13" s="165"/>
    </row>
    <row r="14" spans="1:6" ht="12" customHeight="1">
      <c r="A14" s="431" t="s">
        <v>52</v>
      </c>
      <c r="B14" s="201">
        <v>6170</v>
      </c>
      <c r="C14" s="165"/>
      <c r="D14" s="165"/>
      <c r="E14" s="165"/>
    </row>
    <row r="15" spans="1:6">
      <c r="A15" s="431"/>
      <c r="B15" s="17"/>
      <c r="C15" s="165"/>
      <c r="D15" s="165"/>
      <c r="E15" s="165"/>
    </row>
    <row r="16" spans="1:6">
      <c r="A16" s="431"/>
      <c r="B16" s="431"/>
      <c r="C16" s="165"/>
      <c r="D16" s="165"/>
      <c r="E16" s="80"/>
    </row>
    <row r="17" spans="1:5">
      <c r="A17" s="431"/>
      <c r="B17" s="431"/>
      <c r="C17" s="165"/>
      <c r="D17" s="165"/>
      <c r="E17" s="165"/>
    </row>
    <row r="18" spans="1:5" ht="15.75">
      <c r="A18" s="202" t="s">
        <v>89</v>
      </c>
      <c r="B18" s="431"/>
      <c r="C18" s="165"/>
      <c r="D18" s="165"/>
      <c r="E18" s="165"/>
    </row>
    <row r="19" spans="1:5">
      <c r="A19" s="431"/>
      <c r="B19" s="431"/>
      <c r="C19" s="165"/>
      <c r="D19" s="165"/>
      <c r="E19" s="80"/>
    </row>
    <row r="20" spans="1:5">
      <c r="A20" s="80"/>
      <c r="B20" s="200" t="s">
        <v>449</v>
      </c>
      <c r="C20" s="165"/>
      <c r="D20" s="165"/>
      <c r="E20" s="165"/>
    </row>
    <row r="21" spans="1:5">
      <c r="A21" s="431" t="s">
        <v>90</v>
      </c>
      <c r="B21" s="17">
        <v>1540</v>
      </c>
      <c r="C21" s="165"/>
      <c r="D21" s="165"/>
      <c r="E21" s="165"/>
    </row>
    <row r="22" spans="1:5">
      <c r="A22" s="431" t="s">
        <v>91</v>
      </c>
      <c r="B22" s="17">
        <v>1700</v>
      </c>
      <c r="C22" s="165"/>
      <c r="D22" s="165"/>
      <c r="E22" s="165"/>
    </row>
    <row r="23" spans="1:5">
      <c r="A23" s="431" t="s">
        <v>92</v>
      </c>
      <c r="B23" s="17">
        <v>1940</v>
      </c>
      <c r="C23" s="165"/>
      <c r="D23" s="165"/>
      <c r="E23" s="165"/>
    </row>
    <row r="24" spans="1:5">
      <c r="A24" s="431" t="s">
        <v>93</v>
      </c>
      <c r="B24" s="17">
        <v>2260</v>
      </c>
      <c r="C24" s="165"/>
      <c r="D24" s="165"/>
      <c r="E24" s="165"/>
    </row>
    <row r="25" spans="1:5">
      <c r="A25" s="431" t="s">
        <v>94</v>
      </c>
      <c r="B25" s="17">
        <v>2880</v>
      </c>
      <c r="C25" s="165"/>
      <c r="D25" s="165"/>
      <c r="E25" s="165"/>
    </row>
    <row r="26" spans="1:5">
      <c r="A26" s="431"/>
      <c r="B26" s="431"/>
      <c r="C26" s="165"/>
      <c r="D26" s="165"/>
      <c r="E26" s="165"/>
    </row>
    <row r="27" spans="1:5">
      <c r="A27" s="431"/>
      <c r="B27" s="431"/>
      <c r="C27" s="165"/>
      <c r="D27" s="165"/>
      <c r="E27" s="165"/>
    </row>
    <row r="28" spans="1:5">
      <c r="A28" s="203" t="s">
        <v>3</v>
      </c>
      <c r="B28" s="203" t="s">
        <v>887</v>
      </c>
      <c r="C28" s="204"/>
      <c r="D28" s="205"/>
      <c r="E28" s="165"/>
    </row>
    <row r="29" spans="1:5" ht="15.75">
      <c r="A29" s="202" t="s">
        <v>87</v>
      </c>
      <c r="B29" s="168"/>
      <c r="C29" s="168"/>
      <c r="D29" s="168"/>
      <c r="E29" s="165"/>
    </row>
    <row r="30" spans="1:5">
      <c r="A30" s="431"/>
      <c r="B30" s="200" t="s">
        <v>449</v>
      </c>
      <c r="C30" s="165"/>
      <c r="D30" s="165"/>
      <c r="E30" s="165"/>
    </row>
    <row r="31" spans="1:5">
      <c r="A31" s="431" t="s">
        <v>448</v>
      </c>
      <c r="B31" s="168">
        <v>736</v>
      </c>
      <c r="C31" s="165"/>
      <c r="D31" s="165"/>
      <c r="E31" s="165"/>
    </row>
    <row r="32" spans="1:5">
      <c r="A32" s="168" t="s">
        <v>328</v>
      </c>
      <c r="B32" s="168">
        <v>1763</v>
      </c>
      <c r="C32" s="165"/>
      <c r="D32" s="165"/>
      <c r="E32" s="165"/>
    </row>
    <row r="33" spans="1:5">
      <c r="A33" s="168" t="s">
        <v>88</v>
      </c>
      <c r="B33" s="168">
        <v>1763</v>
      </c>
      <c r="C33" s="165"/>
      <c r="D33" s="165"/>
      <c r="E33" s="165"/>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enableFormatConditionsCalculation="0"/>
  <dimension ref="A1:H162"/>
  <sheetViews>
    <sheetView zoomScale="85" zoomScaleNormal="85" workbookViewId="0">
      <selection sqref="A1:B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700" t="s">
        <v>876</v>
      </c>
      <c r="B1" s="701"/>
      <c r="C1" s="5"/>
      <c r="D1" s="13" t="s">
        <v>202</v>
      </c>
      <c r="E1" s="13"/>
      <c r="F1" s="14" t="s">
        <v>132</v>
      </c>
    </row>
    <row r="2" spans="1:8" ht="13.5" thickBot="1">
      <c r="A2" s="51"/>
      <c r="B2" s="362" t="s">
        <v>96</v>
      </c>
      <c r="C2" s="52" t="s">
        <v>375</v>
      </c>
      <c r="D2" s="53"/>
      <c r="E2" s="51"/>
      <c r="F2" s="54"/>
      <c r="G2" s="5"/>
      <c r="H2" s="5"/>
    </row>
    <row r="3" spans="1:8">
      <c r="A3" s="432"/>
      <c r="B3" s="432"/>
      <c r="C3" s="432"/>
      <c r="D3" s="27"/>
      <c r="E3" s="432"/>
      <c r="F3" s="55"/>
      <c r="G3" s="432"/>
      <c r="H3" s="432"/>
    </row>
    <row r="4" spans="1:8">
      <c r="A4" s="56"/>
      <c r="B4" s="464" t="s">
        <v>70</v>
      </c>
      <c r="C4" s="58" t="s">
        <v>71</v>
      </c>
      <c r="D4" s="59"/>
      <c r="E4" s="59"/>
      <c r="F4" s="60" t="s">
        <v>72</v>
      </c>
      <c r="G4" s="61"/>
      <c r="H4" s="61"/>
    </row>
    <row r="5" spans="1:8" ht="26.1" customHeight="1">
      <c r="A5" s="62" t="s">
        <v>230</v>
      </c>
      <c r="B5" s="63" t="s">
        <v>426</v>
      </c>
      <c r="C5" s="64" t="s">
        <v>298</v>
      </c>
      <c r="D5" s="64" t="s">
        <v>299</v>
      </c>
      <c r="E5" s="65" t="s">
        <v>300</v>
      </c>
      <c r="F5" s="64" t="s">
        <v>298</v>
      </c>
      <c r="G5" s="64" t="s">
        <v>299</v>
      </c>
      <c r="H5" s="66" t="s">
        <v>300</v>
      </c>
    </row>
    <row r="6" spans="1:8">
      <c r="A6" s="67" t="s">
        <v>232</v>
      </c>
      <c r="B6" s="68"/>
      <c r="C6" s="68" t="s">
        <v>428</v>
      </c>
      <c r="D6" s="68" t="s">
        <v>428</v>
      </c>
      <c r="E6" s="68" t="s">
        <v>429</v>
      </c>
      <c r="F6" s="178" t="s">
        <v>428</v>
      </c>
      <c r="G6" s="68" t="s">
        <v>428</v>
      </c>
      <c r="H6" s="68" t="s">
        <v>429</v>
      </c>
    </row>
    <row r="7" spans="1:8" ht="19.5">
      <c r="A7" s="306"/>
      <c r="B7" s="705" t="s">
        <v>1005</v>
      </c>
      <c r="C7" s="706"/>
      <c r="D7" s="706"/>
      <c r="E7" s="706"/>
      <c r="F7" s="706"/>
      <c r="G7" s="706"/>
      <c r="H7" s="706"/>
    </row>
    <row r="8" spans="1:8">
      <c r="A8" s="69">
        <v>828</v>
      </c>
      <c r="B8" s="70" t="s">
        <v>487</v>
      </c>
      <c r="C8" s="71">
        <v>34110</v>
      </c>
      <c r="D8" s="71">
        <v>7720</v>
      </c>
      <c r="E8" s="72">
        <v>5130</v>
      </c>
      <c r="F8" s="73">
        <v>35815.5</v>
      </c>
      <c r="G8" s="71">
        <v>8492</v>
      </c>
      <c r="H8" s="72">
        <v>6104.7</v>
      </c>
    </row>
    <row r="9" spans="1:8">
      <c r="A9" s="69">
        <v>830</v>
      </c>
      <c r="B9" s="70" t="s">
        <v>508</v>
      </c>
      <c r="C9" s="71">
        <v>34110</v>
      </c>
      <c r="D9" s="71">
        <v>7720</v>
      </c>
      <c r="E9" s="72">
        <v>5130</v>
      </c>
      <c r="F9" s="73">
        <v>35815.5</v>
      </c>
      <c r="G9" s="71">
        <v>8492</v>
      </c>
      <c r="H9" s="72">
        <v>6104.7</v>
      </c>
    </row>
    <row r="10" spans="1:8">
      <c r="A10" s="69">
        <v>891</v>
      </c>
      <c r="B10" s="70" t="s">
        <v>509</v>
      </c>
      <c r="C10" s="71">
        <v>34110</v>
      </c>
      <c r="D10" s="71">
        <v>7720</v>
      </c>
      <c r="E10" s="72">
        <v>5130</v>
      </c>
      <c r="F10" s="73">
        <v>35815.5</v>
      </c>
      <c r="G10" s="71">
        <v>8492</v>
      </c>
      <c r="H10" s="72">
        <v>6104.7</v>
      </c>
    </row>
    <row r="11" spans="1:8" ht="19.5">
      <c r="A11" s="432"/>
      <c r="B11" s="705" t="s">
        <v>1006</v>
      </c>
      <c r="C11" s="706"/>
      <c r="D11" s="706"/>
      <c r="E11" s="706"/>
      <c r="F11" s="706"/>
      <c r="G11" s="706"/>
      <c r="H11" s="706"/>
    </row>
    <row r="12" spans="1:8">
      <c r="A12" s="69">
        <v>861</v>
      </c>
      <c r="B12" s="70" t="s">
        <v>36</v>
      </c>
      <c r="C12" s="71">
        <v>42110</v>
      </c>
      <c r="D12" s="71">
        <v>10860</v>
      </c>
      <c r="E12" s="72">
        <v>8040</v>
      </c>
      <c r="F12" s="73">
        <v>45057.7</v>
      </c>
      <c r="G12" s="71">
        <v>12054.6</v>
      </c>
      <c r="H12" s="72">
        <v>9567.6</v>
      </c>
    </row>
    <row r="13" spans="1:8">
      <c r="A13" s="69">
        <v>879</v>
      </c>
      <c r="B13" s="70" t="s">
        <v>331</v>
      </c>
      <c r="C13" s="71">
        <v>42110</v>
      </c>
      <c r="D13" s="71">
        <v>10860</v>
      </c>
      <c r="E13" s="72">
        <v>8040</v>
      </c>
      <c r="F13" s="73">
        <v>45057.7</v>
      </c>
      <c r="G13" s="71">
        <v>12054.6</v>
      </c>
      <c r="H13" s="72">
        <v>9567.6</v>
      </c>
    </row>
    <row r="14" spans="1:8">
      <c r="A14" s="69">
        <v>857</v>
      </c>
      <c r="B14" s="70" t="s">
        <v>31</v>
      </c>
      <c r="C14" s="71">
        <v>42110</v>
      </c>
      <c r="D14" s="71">
        <v>10860</v>
      </c>
      <c r="E14" s="72">
        <v>8040</v>
      </c>
      <c r="F14" s="73">
        <v>45057.7</v>
      </c>
      <c r="G14" s="71">
        <v>12054.6</v>
      </c>
      <c r="H14" s="72">
        <v>9567.6</v>
      </c>
    </row>
    <row r="15" spans="1:8">
      <c r="A15" s="69">
        <v>862</v>
      </c>
      <c r="B15" s="70" t="s">
        <v>35</v>
      </c>
      <c r="C15" s="71">
        <v>42110</v>
      </c>
      <c r="D15" s="71">
        <v>10860</v>
      </c>
      <c r="E15" s="72">
        <v>8040</v>
      </c>
      <c r="F15" s="73">
        <v>45057.7</v>
      </c>
      <c r="G15" s="71">
        <v>12054.6</v>
      </c>
      <c r="H15" s="72">
        <v>9567.6</v>
      </c>
    </row>
    <row r="16" spans="1:8">
      <c r="A16" s="69">
        <v>856</v>
      </c>
      <c r="B16" s="70" t="s">
        <v>32</v>
      </c>
      <c r="C16" s="71">
        <v>49110</v>
      </c>
      <c r="D16" s="71">
        <v>10860</v>
      </c>
      <c r="E16" s="72">
        <v>8040</v>
      </c>
      <c r="F16" s="73">
        <v>52547.7</v>
      </c>
      <c r="G16" s="71">
        <v>12054.6</v>
      </c>
      <c r="H16" s="72">
        <v>9567.6</v>
      </c>
    </row>
    <row r="17" spans="1:8">
      <c r="A17" s="69">
        <v>885</v>
      </c>
      <c r="B17" s="70" t="s">
        <v>109</v>
      </c>
      <c r="C17" s="71">
        <v>49110</v>
      </c>
      <c r="D17" s="71">
        <v>10860</v>
      </c>
      <c r="E17" s="72">
        <v>8040</v>
      </c>
      <c r="F17" s="73">
        <v>52547.7</v>
      </c>
      <c r="G17" s="71">
        <v>12054.6</v>
      </c>
      <c r="H17" s="72">
        <v>9567.6</v>
      </c>
    </row>
    <row r="18" spans="1:8">
      <c r="A18" s="69">
        <v>711</v>
      </c>
      <c r="B18" s="70" t="s">
        <v>1007</v>
      </c>
      <c r="C18" s="71">
        <v>49110</v>
      </c>
      <c r="D18" s="71">
        <v>10860</v>
      </c>
      <c r="E18" s="72">
        <v>8040</v>
      </c>
      <c r="F18" s="73">
        <v>52547.7</v>
      </c>
      <c r="G18" s="71">
        <v>12054.6</v>
      </c>
      <c r="H18" s="72">
        <v>9567.6</v>
      </c>
    </row>
    <row r="19" spans="1:8">
      <c r="A19" s="69">
        <v>710</v>
      </c>
      <c r="B19" s="70" t="s">
        <v>1008</v>
      </c>
      <c r="C19" s="71">
        <v>49110</v>
      </c>
      <c r="D19" s="71">
        <v>10860</v>
      </c>
      <c r="E19" s="72">
        <v>8040</v>
      </c>
      <c r="F19" s="73">
        <v>52547.7</v>
      </c>
      <c r="G19" s="71">
        <v>12054.6</v>
      </c>
      <c r="H19" s="72">
        <v>9567.6</v>
      </c>
    </row>
    <row r="20" spans="1:8">
      <c r="A20" s="69">
        <v>840</v>
      </c>
      <c r="B20" s="70" t="s">
        <v>283</v>
      </c>
      <c r="C20" s="71">
        <v>49110</v>
      </c>
      <c r="D20" s="71">
        <v>10860</v>
      </c>
      <c r="E20" s="72">
        <v>8040</v>
      </c>
      <c r="F20" s="73">
        <v>52547.7</v>
      </c>
      <c r="G20" s="71">
        <v>12054.6</v>
      </c>
      <c r="H20" s="72">
        <v>9567.6</v>
      </c>
    </row>
    <row r="21" spans="1:8">
      <c r="A21" s="69">
        <v>853</v>
      </c>
      <c r="B21" s="70" t="s">
        <v>29</v>
      </c>
      <c r="C21" s="71">
        <v>54290</v>
      </c>
      <c r="D21" s="71">
        <v>10860</v>
      </c>
      <c r="E21" s="72">
        <v>8040</v>
      </c>
      <c r="F21" s="73">
        <v>58090.3</v>
      </c>
      <c r="G21" s="71">
        <v>12054.6</v>
      </c>
      <c r="H21" s="72">
        <v>9567.6</v>
      </c>
    </row>
    <row r="22" spans="1:8">
      <c r="A22" s="465"/>
      <c r="B22" s="70" t="s">
        <v>1009</v>
      </c>
      <c r="C22" s="71">
        <v>54290</v>
      </c>
      <c r="D22" s="71">
        <v>10860</v>
      </c>
      <c r="E22" s="72">
        <v>8040</v>
      </c>
      <c r="F22" s="73">
        <v>58090.3</v>
      </c>
      <c r="G22" s="71">
        <v>12054.6</v>
      </c>
      <c r="H22" s="72">
        <v>9567.6</v>
      </c>
    </row>
    <row r="23" spans="1:8">
      <c r="A23" s="69">
        <v>701</v>
      </c>
      <c r="B23" s="70" t="s">
        <v>28</v>
      </c>
      <c r="C23" s="71">
        <v>54290</v>
      </c>
      <c r="D23" s="71">
        <v>10860</v>
      </c>
      <c r="E23" s="72">
        <v>8040</v>
      </c>
      <c r="F23" s="73">
        <v>58090.3</v>
      </c>
      <c r="G23" s="71">
        <v>12054.6</v>
      </c>
      <c r="H23" s="72">
        <v>9567.6</v>
      </c>
    </row>
    <row r="24" spans="1:8">
      <c r="A24" s="69">
        <v>819</v>
      </c>
      <c r="B24" s="70" t="s">
        <v>86</v>
      </c>
      <c r="C24" s="71">
        <v>54290</v>
      </c>
      <c r="D24" s="71">
        <v>10860</v>
      </c>
      <c r="E24" s="72">
        <v>8040</v>
      </c>
      <c r="F24" s="73">
        <v>58090.3</v>
      </c>
      <c r="G24" s="71">
        <v>12054.6</v>
      </c>
      <c r="H24" s="72">
        <v>9567.6</v>
      </c>
    </row>
    <row r="25" spans="1:8">
      <c r="A25" s="69">
        <v>709</v>
      </c>
      <c r="B25" s="70" t="s">
        <v>100</v>
      </c>
      <c r="C25" s="71">
        <v>54290</v>
      </c>
      <c r="D25" s="71">
        <v>10860</v>
      </c>
      <c r="E25" s="72">
        <v>8040</v>
      </c>
      <c r="F25" s="73">
        <v>58090.3</v>
      </c>
      <c r="G25" s="71">
        <v>12054.6</v>
      </c>
      <c r="H25" s="72">
        <v>9567.6</v>
      </c>
    </row>
    <row r="26" spans="1:8">
      <c r="A26" s="69">
        <v>702</v>
      </c>
      <c r="B26" s="70" t="s">
        <v>461</v>
      </c>
      <c r="C26" s="71">
        <v>54290</v>
      </c>
      <c r="D26" s="71">
        <v>10860</v>
      </c>
      <c r="E26" s="72">
        <v>8040</v>
      </c>
      <c r="F26" s="73">
        <v>58090.3</v>
      </c>
      <c r="G26" s="71">
        <v>12054.6</v>
      </c>
      <c r="H26" s="72">
        <v>9567.6</v>
      </c>
    </row>
    <row r="27" spans="1:8">
      <c r="A27" s="69">
        <v>835</v>
      </c>
      <c r="B27" s="70" t="s">
        <v>110</v>
      </c>
      <c r="C27" s="71">
        <v>54290</v>
      </c>
      <c r="D27" s="71">
        <v>10860</v>
      </c>
      <c r="E27" s="72">
        <v>8040</v>
      </c>
      <c r="F27" s="73">
        <v>58090.3</v>
      </c>
      <c r="G27" s="71">
        <v>12054.6</v>
      </c>
      <c r="H27" s="72">
        <v>9567.6</v>
      </c>
    </row>
    <row r="28" spans="1:8">
      <c r="A28" s="69">
        <v>888</v>
      </c>
      <c r="B28" s="70" t="s">
        <v>1010</v>
      </c>
      <c r="C28" s="71">
        <v>54290</v>
      </c>
      <c r="D28" s="71">
        <v>10860</v>
      </c>
      <c r="E28" s="72">
        <v>8040</v>
      </c>
      <c r="F28" s="73">
        <v>58090.3</v>
      </c>
      <c r="G28" s="71">
        <v>12054.6</v>
      </c>
      <c r="H28" s="72">
        <v>9567.6</v>
      </c>
    </row>
    <row r="29" spans="1:8">
      <c r="A29" s="69">
        <v>800</v>
      </c>
      <c r="B29" s="70" t="s">
        <v>189</v>
      </c>
      <c r="C29" s="71">
        <v>54290</v>
      </c>
      <c r="D29" s="71">
        <v>10860</v>
      </c>
      <c r="E29" s="72">
        <v>8040</v>
      </c>
      <c r="F29" s="73">
        <v>58090.3</v>
      </c>
      <c r="G29" s="71">
        <v>12054.6</v>
      </c>
      <c r="H29" s="72">
        <v>9567.6</v>
      </c>
    </row>
    <row r="30" spans="1:8">
      <c r="A30" s="69">
        <v>883</v>
      </c>
      <c r="B30" s="70" t="s">
        <v>488</v>
      </c>
      <c r="C30" s="71">
        <v>54290</v>
      </c>
      <c r="D30" s="71">
        <v>10860</v>
      </c>
      <c r="E30" s="72">
        <v>8040</v>
      </c>
      <c r="F30" s="73">
        <v>58090.3</v>
      </c>
      <c r="G30" s="71">
        <v>12054.6</v>
      </c>
      <c r="H30" s="72">
        <v>9567.6</v>
      </c>
    </row>
    <row r="31" spans="1:8">
      <c r="A31" s="465"/>
      <c r="B31" s="70" t="s">
        <v>1011</v>
      </c>
      <c r="C31" s="71">
        <v>54290</v>
      </c>
      <c r="D31" s="71">
        <v>10860</v>
      </c>
      <c r="E31" s="72">
        <v>8040</v>
      </c>
      <c r="F31" s="73">
        <v>58090.3</v>
      </c>
      <c r="G31" s="71">
        <v>12054.6</v>
      </c>
      <c r="H31" s="72">
        <v>9567.6</v>
      </c>
    </row>
    <row r="32" spans="1:8">
      <c r="A32" s="69">
        <v>838</v>
      </c>
      <c r="B32" s="70" t="s">
        <v>389</v>
      </c>
      <c r="C32" s="71">
        <v>54290</v>
      </c>
      <c r="D32" s="71">
        <v>10860</v>
      </c>
      <c r="E32" s="72">
        <v>8040</v>
      </c>
      <c r="F32" s="73">
        <v>58090.3</v>
      </c>
      <c r="G32" s="71">
        <v>12054.6</v>
      </c>
      <c r="H32" s="72">
        <v>9567.6</v>
      </c>
    </row>
    <row r="33" spans="1:8">
      <c r="A33" s="69">
        <v>700</v>
      </c>
      <c r="B33" s="70" t="s">
        <v>357</v>
      </c>
      <c r="C33" s="71">
        <v>54290</v>
      </c>
      <c r="D33" s="71">
        <v>10860</v>
      </c>
      <c r="E33" s="72">
        <v>8040</v>
      </c>
      <c r="F33" s="73">
        <v>58090.3</v>
      </c>
      <c r="G33" s="71">
        <v>12054.6</v>
      </c>
      <c r="H33" s="72">
        <v>9567.6</v>
      </c>
    </row>
    <row r="34" spans="1:8">
      <c r="A34" s="69">
        <v>859</v>
      </c>
      <c r="B34" s="70" t="s">
        <v>108</v>
      </c>
      <c r="C34" s="71">
        <v>54290</v>
      </c>
      <c r="D34" s="71">
        <v>10860</v>
      </c>
      <c r="E34" s="72">
        <v>8040</v>
      </c>
      <c r="F34" s="73">
        <v>58090.3</v>
      </c>
      <c r="G34" s="71">
        <v>12054.6</v>
      </c>
      <c r="H34" s="72">
        <v>9567.6</v>
      </c>
    </row>
    <row r="35" spans="1:8">
      <c r="A35" s="69">
        <v>882</v>
      </c>
      <c r="B35" s="70" t="s">
        <v>411</v>
      </c>
      <c r="C35" s="71">
        <v>54290</v>
      </c>
      <c r="D35" s="71">
        <v>10860</v>
      </c>
      <c r="E35" s="72">
        <v>8040</v>
      </c>
      <c r="F35" s="73">
        <v>58090.3</v>
      </c>
      <c r="G35" s="71">
        <v>12054.6</v>
      </c>
      <c r="H35" s="72">
        <v>9567.6</v>
      </c>
    </row>
    <row r="36" spans="1:8">
      <c r="A36" s="465"/>
      <c r="B36" s="70" t="s">
        <v>774</v>
      </c>
      <c r="C36" s="71">
        <v>60860</v>
      </c>
      <c r="D36" s="71">
        <v>10860</v>
      </c>
      <c r="E36" s="72">
        <v>8040</v>
      </c>
      <c r="F36" s="73">
        <v>65120.2</v>
      </c>
      <c r="G36" s="71">
        <v>12054.6</v>
      </c>
      <c r="H36" s="72">
        <v>9567.6</v>
      </c>
    </row>
    <row r="37" spans="1:8">
      <c r="A37" s="69">
        <v>869</v>
      </c>
      <c r="B37" s="70" t="s">
        <v>204</v>
      </c>
      <c r="C37" s="71">
        <v>60860</v>
      </c>
      <c r="D37" s="71">
        <v>10860</v>
      </c>
      <c r="E37" s="72">
        <v>8040</v>
      </c>
      <c r="F37" s="73">
        <v>65120.2</v>
      </c>
      <c r="G37" s="71">
        <v>12054.6</v>
      </c>
      <c r="H37" s="72">
        <v>9567.6</v>
      </c>
    </row>
    <row r="38" spans="1:8">
      <c r="A38" s="69">
        <v>705</v>
      </c>
      <c r="B38" s="70" t="s">
        <v>1012</v>
      </c>
      <c r="C38" s="71">
        <v>60860</v>
      </c>
      <c r="D38" s="71">
        <v>10860</v>
      </c>
      <c r="E38" s="72">
        <v>8040</v>
      </c>
      <c r="F38" s="73">
        <v>65120.2</v>
      </c>
      <c r="G38" s="71">
        <v>12054.6</v>
      </c>
      <c r="H38" s="72">
        <v>9567.6</v>
      </c>
    </row>
    <row r="39" spans="1:8">
      <c r="A39" s="69">
        <v>825</v>
      </c>
      <c r="B39" s="70" t="s">
        <v>332</v>
      </c>
      <c r="C39" s="71">
        <v>60860</v>
      </c>
      <c r="D39" s="71">
        <v>10860</v>
      </c>
      <c r="E39" s="72">
        <v>8040</v>
      </c>
      <c r="F39" s="73">
        <v>65120.2</v>
      </c>
      <c r="G39" s="71">
        <v>12054.6</v>
      </c>
      <c r="H39" s="72">
        <v>9567.6</v>
      </c>
    </row>
    <row r="40" spans="1:8">
      <c r="A40" s="69">
        <v>704</v>
      </c>
      <c r="B40" s="70" t="s">
        <v>317</v>
      </c>
      <c r="C40" s="71">
        <v>60860</v>
      </c>
      <c r="D40" s="71">
        <v>10860</v>
      </c>
      <c r="E40" s="72">
        <v>8040</v>
      </c>
      <c r="F40" s="73">
        <v>65120.2</v>
      </c>
      <c r="G40" s="71">
        <v>12054.6</v>
      </c>
      <c r="H40" s="72">
        <v>9567.6</v>
      </c>
    </row>
    <row r="41" spans="1:8">
      <c r="A41" s="69">
        <v>820</v>
      </c>
      <c r="B41" s="70" t="s">
        <v>11</v>
      </c>
      <c r="C41" s="71">
        <v>60860</v>
      </c>
      <c r="D41" s="71">
        <v>10860</v>
      </c>
      <c r="E41" s="72">
        <v>8040</v>
      </c>
      <c r="F41" s="73">
        <v>65120.2</v>
      </c>
      <c r="G41" s="71">
        <v>12054.6</v>
      </c>
      <c r="H41" s="72">
        <v>9567.6</v>
      </c>
    </row>
    <row r="42" spans="1:8">
      <c r="A42" s="69">
        <v>822</v>
      </c>
      <c r="B42" s="70" t="s">
        <v>34</v>
      </c>
      <c r="C42" s="71">
        <v>60860</v>
      </c>
      <c r="D42" s="71">
        <v>10860</v>
      </c>
      <c r="E42" s="72">
        <v>8040</v>
      </c>
      <c r="F42" s="73">
        <v>65120.2</v>
      </c>
      <c r="G42" s="71">
        <v>12054.6</v>
      </c>
      <c r="H42" s="72">
        <v>9567.6</v>
      </c>
    </row>
    <row r="43" spans="1:8">
      <c r="A43" s="69">
        <v>839</v>
      </c>
      <c r="B43" s="70" t="s">
        <v>210</v>
      </c>
      <c r="C43" s="71">
        <v>60860</v>
      </c>
      <c r="D43" s="71">
        <v>10860</v>
      </c>
      <c r="E43" s="72">
        <v>8040</v>
      </c>
      <c r="F43" s="73">
        <v>65120.2</v>
      </c>
      <c r="G43" s="71">
        <v>12054.6</v>
      </c>
      <c r="H43" s="72">
        <v>9567.6</v>
      </c>
    </row>
    <row r="44" spans="1:8">
      <c r="A44" s="69">
        <v>854</v>
      </c>
      <c r="B44" s="70" t="s">
        <v>82</v>
      </c>
      <c r="C44" s="71">
        <v>60860</v>
      </c>
      <c r="D44" s="71">
        <v>10860</v>
      </c>
      <c r="E44" s="72">
        <v>8040</v>
      </c>
      <c r="F44" s="73">
        <v>65120.2</v>
      </c>
      <c r="G44" s="71">
        <v>12054.6</v>
      </c>
      <c r="H44" s="72">
        <v>9567.6</v>
      </c>
    </row>
    <row r="45" spans="1:8">
      <c r="A45" s="69">
        <v>849</v>
      </c>
      <c r="B45" s="70" t="s">
        <v>343</v>
      </c>
      <c r="C45" s="71">
        <v>60860</v>
      </c>
      <c r="D45" s="71">
        <v>10860</v>
      </c>
      <c r="E45" s="72">
        <v>8040</v>
      </c>
      <c r="F45" s="73">
        <v>65120.2</v>
      </c>
      <c r="G45" s="71">
        <v>12054.6</v>
      </c>
      <c r="H45" s="72">
        <v>9567.6</v>
      </c>
    </row>
    <row r="46" spans="1:8">
      <c r="A46" s="69">
        <v>821</v>
      </c>
      <c r="B46" s="70" t="s">
        <v>39</v>
      </c>
      <c r="C46" s="71">
        <v>60860</v>
      </c>
      <c r="D46" s="71">
        <v>10860</v>
      </c>
      <c r="E46" s="72">
        <v>8040</v>
      </c>
      <c r="F46" s="73">
        <v>65120.2</v>
      </c>
      <c r="G46" s="71">
        <v>12054.6</v>
      </c>
      <c r="H46" s="72">
        <v>9567.6</v>
      </c>
    </row>
    <row r="47" spans="1:8">
      <c r="A47" s="465"/>
      <c r="B47" s="70" t="s">
        <v>127</v>
      </c>
      <c r="C47" s="71">
        <v>60860</v>
      </c>
      <c r="D47" s="71">
        <v>10860</v>
      </c>
      <c r="E47" s="72">
        <v>8040</v>
      </c>
      <c r="F47" s="73">
        <v>65120.2</v>
      </c>
      <c r="G47" s="71">
        <v>12054.6</v>
      </c>
      <c r="H47" s="72">
        <v>9567.6</v>
      </c>
    </row>
    <row r="48" spans="1:8">
      <c r="A48" s="69">
        <v>858</v>
      </c>
      <c r="B48" s="70" t="s">
        <v>1013</v>
      </c>
      <c r="C48" s="71">
        <v>60860</v>
      </c>
      <c r="D48" s="71">
        <v>10860</v>
      </c>
      <c r="E48" s="72">
        <v>8040</v>
      </c>
      <c r="F48" s="73">
        <v>65120.2</v>
      </c>
      <c r="G48" s="71">
        <v>12054.6</v>
      </c>
      <c r="H48" s="72">
        <v>9567.6</v>
      </c>
    </row>
    <row r="49" spans="1:8">
      <c r="A49" s="69">
        <v>884</v>
      </c>
      <c r="B49" s="70" t="s">
        <v>489</v>
      </c>
      <c r="C49" s="71">
        <v>60860</v>
      </c>
      <c r="D49" s="71">
        <v>10860</v>
      </c>
      <c r="E49" s="72">
        <v>8040</v>
      </c>
      <c r="F49" s="73">
        <v>65120.2</v>
      </c>
      <c r="G49" s="71">
        <v>12054.6</v>
      </c>
      <c r="H49" s="72">
        <v>9567.6</v>
      </c>
    </row>
    <row r="50" spans="1:8">
      <c r="A50" s="69">
        <v>896</v>
      </c>
      <c r="B50" s="70" t="s">
        <v>353</v>
      </c>
      <c r="C50" s="71">
        <v>73020</v>
      </c>
      <c r="D50" s="71">
        <v>10860</v>
      </c>
      <c r="E50" s="72">
        <v>8040</v>
      </c>
      <c r="F50" s="73">
        <v>78131.399999999994</v>
      </c>
      <c r="G50" s="71">
        <v>12054.6</v>
      </c>
      <c r="H50" s="72">
        <v>9567.6</v>
      </c>
    </row>
    <row r="51" spans="1:8">
      <c r="A51" s="69">
        <v>886</v>
      </c>
      <c r="B51" s="70" t="s">
        <v>30</v>
      </c>
      <c r="C51" s="71">
        <v>73020</v>
      </c>
      <c r="D51" s="71">
        <v>10860</v>
      </c>
      <c r="E51" s="72">
        <v>8040</v>
      </c>
      <c r="F51" s="73">
        <v>78131.399999999994</v>
      </c>
      <c r="G51" s="71">
        <v>12054.6</v>
      </c>
      <c r="H51" s="72">
        <v>9567.6</v>
      </c>
    </row>
    <row r="52" spans="1:8">
      <c r="A52" s="69">
        <v>708</v>
      </c>
      <c r="B52" s="70" t="s">
        <v>339</v>
      </c>
      <c r="C52" s="71">
        <v>73020</v>
      </c>
      <c r="D52" s="71">
        <v>10860</v>
      </c>
      <c r="E52" s="72">
        <v>8040</v>
      </c>
      <c r="F52" s="73">
        <v>78131.399999999994</v>
      </c>
      <c r="G52" s="71">
        <v>12054.6</v>
      </c>
      <c r="H52" s="72">
        <v>9567.6</v>
      </c>
    </row>
    <row r="53" spans="1:8">
      <c r="A53" s="69">
        <v>712</v>
      </c>
      <c r="B53" s="70" t="s">
        <v>1014</v>
      </c>
      <c r="C53" s="71">
        <v>73020</v>
      </c>
      <c r="D53" s="71">
        <v>10860</v>
      </c>
      <c r="E53" s="72">
        <v>8040</v>
      </c>
      <c r="F53" s="73">
        <v>78131.399999999994</v>
      </c>
      <c r="G53" s="71">
        <v>12054.6</v>
      </c>
      <c r="H53" s="72">
        <v>9567.6</v>
      </c>
    </row>
    <row r="54" spans="1:8">
      <c r="A54" s="69">
        <v>868</v>
      </c>
      <c r="B54" s="70" t="s">
        <v>205</v>
      </c>
      <c r="C54" s="71">
        <v>73020</v>
      </c>
      <c r="D54" s="71">
        <v>10860</v>
      </c>
      <c r="E54" s="72">
        <v>8040</v>
      </c>
      <c r="F54" s="73">
        <v>78131.399999999994</v>
      </c>
      <c r="G54" s="71">
        <v>12054.6</v>
      </c>
      <c r="H54" s="72">
        <v>9567.6</v>
      </c>
    </row>
    <row r="55" spans="1:8">
      <c r="A55" s="69">
        <v>850</v>
      </c>
      <c r="B55" s="70" t="s">
        <v>33</v>
      </c>
      <c r="C55" s="71">
        <v>73020</v>
      </c>
      <c r="D55" s="71">
        <v>10860</v>
      </c>
      <c r="E55" s="72">
        <v>8040</v>
      </c>
      <c r="F55" s="73">
        <v>78131.399999999994</v>
      </c>
      <c r="G55" s="71">
        <v>12054.6</v>
      </c>
      <c r="H55" s="72">
        <v>9567.6</v>
      </c>
    </row>
    <row r="56" spans="1:8">
      <c r="A56" s="69">
        <v>860</v>
      </c>
      <c r="B56" s="70" t="s">
        <v>37</v>
      </c>
      <c r="C56" s="71">
        <v>73020</v>
      </c>
      <c r="D56" s="71">
        <v>10860</v>
      </c>
      <c r="E56" s="72">
        <v>8040</v>
      </c>
      <c r="F56" s="73">
        <v>78131.399999999994</v>
      </c>
      <c r="G56" s="71">
        <v>12054.6</v>
      </c>
      <c r="H56" s="72">
        <v>9567.6</v>
      </c>
    </row>
    <row r="57" spans="1:8">
      <c r="A57" s="69">
        <v>703</v>
      </c>
      <c r="B57" s="70" t="s">
        <v>322</v>
      </c>
      <c r="C57" s="71">
        <v>73020</v>
      </c>
      <c r="D57" s="71">
        <v>10860</v>
      </c>
      <c r="E57" s="72">
        <v>8040</v>
      </c>
      <c r="F57" s="73">
        <v>78131.399999999994</v>
      </c>
      <c r="G57" s="71">
        <v>12054.6</v>
      </c>
      <c r="H57" s="72">
        <v>9567.6</v>
      </c>
    </row>
    <row r="58" spans="1:8">
      <c r="A58" s="69">
        <v>823</v>
      </c>
      <c r="B58" s="70" t="s">
        <v>80</v>
      </c>
      <c r="C58" s="71">
        <v>73020</v>
      </c>
      <c r="D58" s="71">
        <v>10860</v>
      </c>
      <c r="E58" s="72">
        <v>8040</v>
      </c>
      <c r="F58" s="73">
        <v>78131.399999999994</v>
      </c>
      <c r="G58" s="71">
        <v>12054.6</v>
      </c>
      <c r="H58" s="72">
        <v>9567.6</v>
      </c>
    </row>
    <row r="59" spans="1:8">
      <c r="A59" s="69">
        <v>826</v>
      </c>
      <c r="B59" s="70" t="s">
        <v>81</v>
      </c>
      <c r="C59" s="71">
        <v>73020</v>
      </c>
      <c r="D59" s="71">
        <v>10860</v>
      </c>
      <c r="E59" s="72">
        <v>8040</v>
      </c>
      <c r="F59" s="73">
        <v>78131.399999999994</v>
      </c>
      <c r="G59" s="71">
        <v>12054.6</v>
      </c>
      <c r="H59" s="72">
        <v>9567.6</v>
      </c>
    </row>
    <row r="60" spans="1:8">
      <c r="A60" s="69">
        <v>713</v>
      </c>
      <c r="B60" s="70" t="s">
        <v>601</v>
      </c>
      <c r="C60" s="71">
        <v>73020</v>
      </c>
      <c r="D60" s="71">
        <v>10860</v>
      </c>
      <c r="E60" s="72">
        <v>8040</v>
      </c>
      <c r="F60" s="73">
        <v>78131.399999999994</v>
      </c>
      <c r="G60" s="71">
        <v>12054.6</v>
      </c>
      <c r="H60" s="72">
        <v>9567.6</v>
      </c>
    </row>
    <row r="61" spans="1:8" ht="19.5">
      <c r="A61" s="69"/>
      <c r="B61" s="705" t="s">
        <v>1015</v>
      </c>
      <c r="C61" s="706"/>
      <c r="D61" s="706"/>
      <c r="E61" s="706"/>
      <c r="F61" s="706"/>
      <c r="G61" s="706"/>
      <c r="H61" s="706"/>
    </row>
    <row r="62" spans="1:8">
      <c r="A62" s="69">
        <v>864</v>
      </c>
      <c r="B62" s="70" t="s">
        <v>211</v>
      </c>
      <c r="C62" s="71">
        <v>42110</v>
      </c>
      <c r="D62" s="71">
        <v>10860</v>
      </c>
      <c r="E62" s="72">
        <v>8040</v>
      </c>
      <c r="F62" s="73">
        <v>45057.7</v>
      </c>
      <c r="G62" s="71">
        <v>12054.6</v>
      </c>
      <c r="H62" s="72">
        <v>9567.6</v>
      </c>
    </row>
    <row r="63" spans="1:8">
      <c r="A63" s="69">
        <v>875</v>
      </c>
      <c r="B63" s="70" t="s">
        <v>83</v>
      </c>
      <c r="C63" s="71">
        <v>49110</v>
      </c>
      <c r="D63" s="71">
        <v>10860</v>
      </c>
      <c r="E63" s="72">
        <v>8040</v>
      </c>
      <c r="F63" s="73">
        <v>52547.7</v>
      </c>
      <c r="G63" s="71">
        <v>12054.6</v>
      </c>
      <c r="H63" s="72">
        <v>9567.6</v>
      </c>
    </row>
    <row r="64" spans="1:8">
      <c r="A64" s="69">
        <v>863</v>
      </c>
      <c r="B64" s="70" t="s">
        <v>329</v>
      </c>
      <c r="C64" s="71">
        <v>54290</v>
      </c>
      <c r="D64" s="71">
        <v>10860</v>
      </c>
      <c r="E64" s="72">
        <v>8040</v>
      </c>
      <c r="F64" s="73">
        <v>58090.3</v>
      </c>
      <c r="G64" s="71">
        <v>12054.6</v>
      </c>
      <c r="H64" s="72">
        <v>9567.6</v>
      </c>
    </row>
    <row r="65" spans="1:8">
      <c r="A65" s="69">
        <v>881</v>
      </c>
      <c r="B65" s="70" t="s">
        <v>1016</v>
      </c>
      <c r="C65" s="71">
        <v>54290</v>
      </c>
      <c r="D65" s="71">
        <v>10860</v>
      </c>
      <c r="E65" s="72">
        <v>8040</v>
      </c>
      <c r="F65" s="73">
        <v>58090.3</v>
      </c>
      <c r="G65" s="71">
        <v>12054.6</v>
      </c>
      <c r="H65" s="72">
        <v>9567.6</v>
      </c>
    </row>
    <row r="66" spans="1:8">
      <c r="A66" s="69">
        <v>878</v>
      </c>
      <c r="B66" s="70" t="s">
        <v>330</v>
      </c>
      <c r="C66" s="71">
        <v>54290</v>
      </c>
      <c r="D66" s="71">
        <v>10860</v>
      </c>
      <c r="E66" s="72">
        <v>8040</v>
      </c>
      <c r="F66" s="73">
        <v>58090.3</v>
      </c>
      <c r="G66" s="71">
        <v>12054.6</v>
      </c>
      <c r="H66" s="72">
        <v>9567.6</v>
      </c>
    </row>
    <row r="67" spans="1:8">
      <c r="A67" s="69">
        <v>714</v>
      </c>
      <c r="B67" s="70" t="s">
        <v>594</v>
      </c>
      <c r="C67" s="71">
        <v>60860</v>
      </c>
      <c r="D67" s="71">
        <v>10860</v>
      </c>
      <c r="E67" s="72">
        <v>8040</v>
      </c>
      <c r="F67" s="73">
        <v>65120.2</v>
      </c>
      <c r="G67" s="71">
        <v>12054.6</v>
      </c>
      <c r="H67" s="72">
        <v>9567.6</v>
      </c>
    </row>
    <row r="68" spans="1:8" ht="19.5">
      <c r="A68" s="69"/>
      <c r="B68" s="705" t="s">
        <v>1017</v>
      </c>
      <c r="C68" s="706"/>
      <c r="D68" s="706"/>
      <c r="E68" s="706"/>
      <c r="F68" s="706"/>
      <c r="G68" s="706"/>
      <c r="H68" s="706"/>
    </row>
    <row r="69" spans="1:8">
      <c r="A69" s="69">
        <v>816</v>
      </c>
      <c r="B69" s="70" t="s">
        <v>280</v>
      </c>
      <c r="C69" s="71">
        <v>49110</v>
      </c>
      <c r="D69" s="71">
        <v>10860</v>
      </c>
      <c r="E69" s="72">
        <v>8040</v>
      </c>
      <c r="F69" s="73">
        <v>52547.7</v>
      </c>
      <c r="G69" s="71">
        <v>12054.6</v>
      </c>
      <c r="H69" s="72">
        <v>9567.6</v>
      </c>
    </row>
    <row r="70" spans="1:8">
      <c r="A70" s="465"/>
      <c r="B70" s="70" t="s">
        <v>282</v>
      </c>
      <c r="C70" s="71">
        <v>49110</v>
      </c>
      <c r="D70" s="71">
        <v>10860</v>
      </c>
      <c r="E70" s="72">
        <v>8040</v>
      </c>
      <c r="F70" s="73">
        <v>52547.7</v>
      </c>
      <c r="G70" s="71">
        <v>12054.6</v>
      </c>
      <c r="H70" s="72">
        <v>9567.6</v>
      </c>
    </row>
    <row r="71" spans="1:8">
      <c r="A71" s="69">
        <v>867</v>
      </c>
      <c r="B71" s="70" t="s">
        <v>315</v>
      </c>
      <c r="C71" s="71">
        <v>49110</v>
      </c>
      <c r="D71" s="71">
        <v>10860</v>
      </c>
      <c r="E71" s="72">
        <v>8040</v>
      </c>
      <c r="F71" s="73">
        <v>52547.7</v>
      </c>
      <c r="G71" s="71">
        <v>12054.6</v>
      </c>
      <c r="H71" s="72">
        <v>9567.6</v>
      </c>
    </row>
    <row r="72" spans="1:8" ht="19.5">
      <c r="A72" s="69"/>
      <c r="B72" s="705" t="s">
        <v>1018</v>
      </c>
      <c r="C72" s="706"/>
      <c r="D72" s="706"/>
      <c r="E72" s="706"/>
      <c r="F72" s="706"/>
      <c r="G72" s="706"/>
      <c r="H72" s="706"/>
    </row>
    <row r="73" spans="1:8">
      <c r="A73" s="69">
        <v>8830</v>
      </c>
      <c r="B73" s="70" t="s">
        <v>508</v>
      </c>
      <c r="C73" s="71">
        <v>17060</v>
      </c>
      <c r="D73" s="71">
        <v>3860</v>
      </c>
      <c r="E73" s="72">
        <v>2570</v>
      </c>
      <c r="F73" s="73">
        <v>17913</v>
      </c>
      <c r="G73" s="71">
        <v>4246</v>
      </c>
      <c r="H73" s="72">
        <v>3058.3</v>
      </c>
    </row>
    <row r="74" spans="1:8">
      <c r="A74" s="69">
        <v>8828</v>
      </c>
      <c r="B74" s="70" t="s">
        <v>487</v>
      </c>
      <c r="C74" s="71">
        <v>17060</v>
      </c>
      <c r="D74" s="71">
        <v>3860</v>
      </c>
      <c r="E74" s="72">
        <v>2570</v>
      </c>
      <c r="F74" s="73">
        <v>17913</v>
      </c>
      <c r="G74" s="71">
        <v>4246</v>
      </c>
      <c r="H74" s="72">
        <v>3058.3</v>
      </c>
    </row>
    <row r="75" spans="1:8">
      <c r="A75" s="69">
        <v>8891</v>
      </c>
      <c r="B75" s="70" t="s">
        <v>509</v>
      </c>
      <c r="C75" s="71">
        <v>17060</v>
      </c>
      <c r="D75" s="71">
        <v>3860</v>
      </c>
      <c r="E75" s="72">
        <v>2570</v>
      </c>
      <c r="F75" s="73">
        <v>17913</v>
      </c>
      <c r="G75" s="71">
        <v>4246</v>
      </c>
      <c r="H75" s="72">
        <v>3058.3</v>
      </c>
    </row>
    <row r="76" spans="1:8" ht="19.5">
      <c r="A76" s="69"/>
      <c r="B76" s="705" t="s">
        <v>1019</v>
      </c>
      <c r="C76" s="706"/>
      <c r="D76" s="706"/>
      <c r="E76" s="706"/>
      <c r="F76" s="706"/>
      <c r="G76" s="706"/>
      <c r="H76" s="706"/>
    </row>
    <row r="77" spans="1:8">
      <c r="A77" s="69">
        <v>8861</v>
      </c>
      <c r="B77" s="70" t="s">
        <v>36</v>
      </c>
      <c r="C77" s="71">
        <v>21060</v>
      </c>
      <c r="D77" s="71">
        <v>5430</v>
      </c>
      <c r="E77" s="72">
        <v>4020</v>
      </c>
      <c r="F77" s="73">
        <v>22534.2</v>
      </c>
      <c r="G77" s="71">
        <v>6027.3</v>
      </c>
      <c r="H77" s="72">
        <v>4783.8</v>
      </c>
    </row>
    <row r="78" spans="1:8">
      <c r="A78" s="69">
        <v>8879</v>
      </c>
      <c r="B78" s="70" t="s">
        <v>331</v>
      </c>
      <c r="C78" s="71">
        <v>21060</v>
      </c>
      <c r="D78" s="71">
        <v>5430</v>
      </c>
      <c r="E78" s="72">
        <v>4020</v>
      </c>
      <c r="F78" s="73">
        <v>22534.2</v>
      </c>
      <c r="G78" s="71">
        <v>6027.3</v>
      </c>
      <c r="H78" s="72">
        <v>4783.8</v>
      </c>
    </row>
    <row r="79" spans="1:8">
      <c r="A79" s="69">
        <v>8857</v>
      </c>
      <c r="B79" s="70" t="s">
        <v>31</v>
      </c>
      <c r="C79" s="71">
        <v>21060</v>
      </c>
      <c r="D79" s="71">
        <v>5430</v>
      </c>
      <c r="E79" s="72">
        <v>4020</v>
      </c>
      <c r="F79" s="73">
        <v>22534.2</v>
      </c>
      <c r="G79" s="71">
        <v>6027.3</v>
      </c>
      <c r="H79" s="72">
        <v>4783.8</v>
      </c>
    </row>
    <row r="80" spans="1:8">
      <c r="A80" s="69">
        <v>8862</v>
      </c>
      <c r="B80" s="70" t="s">
        <v>35</v>
      </c>
      <c r="C80" s="71">
        <v>21060</v>
      </c>
      <c r="D80" s="71">
        <v>5430</v>
      </c>
      <c r="E80" s="72">
        <v>4020</v>
      </c>
      <c r="F80" s="73">
        <v>22534.2</v>
      </c>
      <c r="G80" s="71">
        <v>6027.3</v>
      </c>
      <c r="H80" s="72">
        <v>4783.8</v>
      </c>
    </row>
    <row r="81" spans="1:8">
      <c r="A81" s="69">
        <v>8856</v>
      </c>
      <c r="B81" s="70" t="s">
        <v>32</v>
      </c>
      <c r="C81" s="71">
        <v>24560</v>
      </c>
      <c r="D81" s="71">
        <v>5430</v>
      </c>
      <c r="E81" s="72">
        <v>4020</v>
      </c>
      <c r="F81" s="73">
        <v>26279.200000000001</v>
      </c>
      <c r="G81" s="71">
        <v>6027.3</v>
      </c>
      <c r="H81" s="72">
        <v>4783.8</v>
      </c>
    </row>
    <row r="82" spans="1:8">
      <c r="A82" s="69">
        <v>8885</v>
      </c>
      <c r="B82" s="70" t="s">
        <v>109</v>
      </c>
      <c r="C82" s="71">
        <v>24560</v>
      </c>
      <c r="D82" s="71">
        <v>5430</v>
      </c>
      <c r="E82" s="72">
        <v>4020</v>
      </c>
      <c r="F82" s="73">
        <v>26279.200000000001</v>
      </c>
      <c r="G82" s="71">
        <v>6027.3</v>
      </c>
      <c r="H82" s="72">
        <v>4783.8</v>
      </c>
    </row>
    <row r="83" spans="1:8">
      <c r="A83" s="69">
        <v>8589</v>
      </c>
      <c r="B83" s="70" t="s">
        <v>603</v>
      </c>
      <c r="C83" s="71">
        <v>24560</v>
      </c>
      <c r="D83" s="71">
        <v>5430</v>
      </c>
      <c r="E83" s="72">
        <v>4020</v>
      </c>
      <c r="F83" s="73">
        <v>26279.200000000001</v>
      </c>
      <c r="G83" s="71">
        <v>6027.3</v>
      </c>
      <c r="H83" s="72">
        <v>4783.8</v>
      </c>
    </row>
    <row r="84" spans="1:8">
      <c r="A84" s="69">
        <v>8588</v>
      </c>
      <c r="B84" s="70" t="s">
        <v>602</v>
      </c>
      <c r="C84" s="71">
        <v>24560</v>
      </c>
      <c r="D84" s="71">
        <v>5430</v>
      </c>
      <c r="E84" s="72">
        <v>4020</v>
      </c>
      <c r="F84" s="73">
        <v>26279.200000000001</v>
      </c>
      <c r="G84" s="71">
        <v>6027.3</v>
      </c>
      <c r="H84" s="72">
        <v>4783.8</v>
      </c>
    </row>
    <row r="85" spans="1:8">
      <c r="A85" s="69">
        <v>8840</v>
      </c>
      <c r="B85" s="70" t="s">
        <v>283</v>
      </c>
      <c r="C85" s="71">
        <v>24560</v>
      </c>
      <c r="D85" s="71">
        <v>5430</v>
      </c>
      <c r="E85" s="72">
        <v>4020</v>
      </c>
      <c r="F85" s="73">
        <v>26279.200000000001</v>
      </c>
      <c r="G85" s="71">
        <v>6027.3</v>
      </c>
      <c r="H85" s="72">
        <v>4783.8</v>
      </c>
    </row>
    <row r="86" spans="1:8">
      <c r="A86" s="69">
        <v>8853</v>
      </c>
      <c r="B86" s="70" t="s">
        <v>29</v>
      </c>
      <c r="C86" s="71">
        <v>27140</v>
      </c>
      <c r="D86" s="71">
        <v>5430</v>
      </c>
      <c r="E86" s="72">
        <v>4020</v>
      </c>
      <c r="F86" s="73">
        <v>29039.8</v>
      </c>
      <c r="G86" s="71">
        <v>6027.3</v>
      </c>
      <c r="H86" s="72">
        <v>4783.8</v>
      </c>
    </row>
    <row r="87" spans="1:8">
      <c r="A87" s="465"/>
      <c r="B87" s="70" t="s">
        <v>1009</v>
      </c>
      <c r="C87" s="71">
        <v>27140</v>
      </c>
      <c r="D87" s="71">
        <v>5430</v>
      </c>
      <c r="E87" s="72">
        <v>4020</v>
      </c>
      <c r="F87" s="73">
        <v>29039.8</v>
      </c>
      <c r="G87" s="71">
        <v>6027.3</v>
      </c>
      <c r="H87" s="72">
        <v>4783.8</v>
      </c>
    </row>
    <row r="88" spans="1:8">
      <c r="A88" s="69">
        <v>8579</v>
      </c>
      <c r="B88" s="70" t="s">
        <v>590</v>
      </c>
      <c r="C88" s="71">
        <v>27140</v>
      </c>
      <c r="D88" s="71">
        <v>5430</v>
      </c>
      <c r="E88" s="72">
        <v>4020</v>
      </c>
      <c r="F88" s="73">
        <v>29039.8</v>
      </c>
      <c r="G88" s="71">
        <v>6027.3</v>
      </c>
      <c r="H88" s="72">
        <v>4783.8</v>
      </c>
    </row>
    <row r="89" spans="1:8">
      <c r="A89" s="69">
        <v>8587</v>
      </c>
      <c r="B89" s="70" t="s">
        <v>593</v>
      </c>
      <c r="C89" s="71">
        <v>27140</v>
      </c>
      <c r="D89" s="71">
        <v>5430</v>
      </c>
      <c r="E89" s="72">
        <v>4020</v>
      </c>
      <c r="F89" s="73">
        <v>29039.8</v>
      </c>
      <c r="G89" s="71">
        <v>6027.3</v>
      </c>
      <c r="H89" s="72">
        <v>4783.8</v>
      </c>
    </row>
    <row r="90" spans="1:8">
      <c r="A90" s="69">
        <v>8580</v>
      </c>
      <c r="B90" s="70" t="s">
        <v>597</v>
      </c>
      <c r="C90" s="71">
        <v>27140</v>
      </c>
      <c r="D90" s="71">
        <v>5430</v>
      </c>
      <c r="E90" s="72">
        <v>4020</v>
      </c>
      <c r="F90" s="73">
        <v>29039.8</v>
      </c>
      <c r="G90" s="71">
        <v>6027.3</v>
      </c>
      <c r="H90" s="72">
        <v>4783.8</v>
      </c>
    </row>
    <row r="91" spans="1:8">
      <c r="A91" s="69">
        <v>8835</v>
      </c>
      <c r="B91" s="70" t="s">
        <v>110</v>
      </c>
      <c r="C91" s="71">
        <v>27140</v>
      </c>
      <c r="D91" s="71">
        <v>5430</v>
      </c>
      <c r="E91" s="72">
        <v>4020</v>
      </c>
      <c r="F91" s="73">
        <v>29039.8</v>
      </c>
      <c r="G91" s="71">
        <v>6027.3</v>
      </c>
      <c r="H91" s="72">
        <v>4783.8</v>
      </c>
    </row>
    <row r="92" spans="1:8">
      <c r="A92" s="69">
        <v>8888</v>
      </c>
      <c r="B92" s="70" t="s">
        <v>333</v>
      </c>
      <c r="C92" s="71">
        <v>27140</v>
      </c>
      <c r="D92" s="71">
        <v>5430</v>
      </c>
      <c r="E92" s="72">
        <v>4020</v>
      </c>
      <c r="F92" s="73">
        <v>29039.8</v>
      </c>
      <c r="G92" s="71">
        <v>6027.3</v>
      </c>
      <c r="H92" s="72">
        <v>4783.8</v>
      </c>
    </row>
    <row r="93" spans="1:8">
      <c r="A93" s="69">
        <v>8807</v>
      </c>
      <c r="B93" s="70" t="s">
        <v>189</v>
      </c>
      <c r="C93" s="71">
        <v>27140</v>
      </c>
      <c r="D93" s="71">
        <v>5430</v>
      </c>
      <c r="E93" s="72">
        <v>4020</v>
      </c>
      <c r="F93" s="73">
        <v>29039.8</v>
      </c>
      <c r="G93" s="71">
        <v>6027.3</v>
      </c>
      <c r="H93" s="72">
        <v>4783.8</v>
      </c>
    </row>
    <row r="94" spans="1:8">
      <c r="A94" s="69">
        <v>8883</v>
      </c>
      <c r="B94" s="70" t="s">
        <v>488</v>
      </c>
      <c r="C94" s="71">
        <v>27140</v>
      </c>
      <c r="D94" s="71">
        <v>5430</v>
      </c>
      <c r="E94" s="72">
        <v>4020</v>
      </c>
      <c r="F94" s="73">
        <v>29039.8</v>
      </c>
      <c r="G94" s="71">
        <v>6027.3</v>
      </c>
      <c r="H94" s="72">
        <v>4783.8</v>
      </c>
    </row>
    <row r="95" spans="1:8">
      <c r="A95" s="465"/>
      <c r="B95" s="70" t="s">
        <v>1011</v>
      </c>
      <c r="C95" s="71">
        <v>27140</v>
      </c>
      <c r="D95" s="71">
        <v>5430</v>
      </c>
      <c r="E95" s="72">
        <v>4020</v>
      </c>
      <c r="F95" s="73">
        <v>29039.8</v>
      </c>
      <c r="G95" s="71">
        <v>6027.3</v>
      </c>
      <c r="H95" s="72">
        <v>4783.8</v>
      </c>
    </row>
    <row r="96" spans="1:8">
      <c r="A96" s="69">
        <v>8808</v>
      </c>
      <c r="B96" s="70" t="s">
        <v>190</v>
      </c>
      <c r="C96" s="71">
        <v>27140</v>
      </c>
      <c r="D96" s="71">
        <v>5430</v>
      </c>
      <c r="E96" s="72">
        <v>4020</v>
      </c>
      <c r="F96" s="73">
        <v>29039.8</v>
      </c>
      <c r="G96" s="71">
        <v>6027.3</v>
      </c>
      <c r="H96" s="72">
        <v>4783.8</v>
      </c>
    </row>
    <row r="97" spans="1:8">
      <c r="A97" s="69">
        <v>8578</v>
      </c>
      <c r="B97" s="70" t="s">
        <v>596</v>
      </c>
      <c r="C97" s="71">
        <v>27140</v>
      </c>
      <c r="D97" s="71">
        <v>5430</v>
      </c>
      <c r="E97" s="72">
        <v>4020</v>
      </c>
      <c r="F97" s="73">
        <v>29039.8</v>
      </c>
      <c r="G97" s="71">
        <v>6027.3</v>
      </c>
      <c r="H97" s="72">
        <v>4783.8</v>
      </c>
    </row>
    <row r="98" spans="1:8">
      <c r="A98" s="69">
        <v>8859</v>
      </c>
      <c r="B98" s="70" t="s">
        <v>108</v>
      </c>
      <c r="C98" s="71">
        <v>27140</v>
      </c>
      <c r="D98" s="71">
        <v>5430</v>
      </c>
      <c r="E98" s="72">
        <v>4020</v>
      </c>
      <c r="F98" s="73">
        <v>29039.8</v>
      </c>
      <c r="G98" s="71">
        <v>6027.3</v>
      </c>
      <c r="H98" s="72">
        <v>4783.8</v>
      </c>
    </row>
    <row r="99" spans="1:8">
      <c r="A99" s="69">
        <v>8882</v>
      </c>
      <c r="B99" s="70" t="s">
        <v>411</v>
      </c>
      <c r="C99" s="71">
        <v>27140</v>
      </c>
      <c r="D99" s="71">
        <v>5430</v>
      </c>
      <c r="E99" s="72">
        <v>4020</v>
      </c>
      <c r="F99" s="73">
        <v>29039.8</v>
      </c>
      <c r="G99" s="71">
        <v>6027.3</v>
      </c>
      <c r="H99" s="72">
        <v>4783.8</v>
      </c>
    </row>
    <row r="100" spans="1:8">
      <c r="A100" s="465"/>
      <c r="B100" s="70" t="s">
        <v>774</v>
      </c>
      <c r="C100" s="71">
        <v>30430</v>
      </c>
      <c r="D100" s="71">
        <v>5430</v>
      </c>
      <c r="E100" s="72">
        <v>4020</v>
      </c>
      <c r="F100" s="73">
        <v>32560.1</v>
      </c>
      <c r="G100" s="71">
        <v>6027.3</v>
      </c>
      <c r="H100" s="72">
        <v>4783.8</v>
      </c>
    </row>
    <row r="101" spans="1:8">
      <c r="A101" s="69">
        <v>8869</v>
      </c>
      <c r="B101" s="70" t="s">
        <v>204</v>
      </c>
      <c r="C101" s="71">
        <v>30430</v>
      </c>
      <c r="D101" s="71">
        <v>5430</v>
      </c>
      <c r="E101" s="72">
        <v>4020</v>
      </c>
      <c r="F101" s="73">
        <v>32560.1</v>
      </c>
      <c r="G101" s="71">
        <v>6027.3</v>
      </c>
      <c r="H101" s="72">
        <v>4783.8</v>
      </c>
    </row>
    <row r="102" spans="1:8">
      <c r="A102" s="69">
        <v>8583</v>
      </c>
      <c r="B102" s="70" t="s">
        <v>600</v>
      </c>
      <c r="C102" s="71">
        <v>30430</v>
      </c>
      <c r="D102" s="71">
        <v>5430</v>
      </c>
      <c r="E102" s="72">
        <v>4020</v>
      </c>
      <c r="F102" s="73">
        <v>32560.1</v>
      </c>
      <c r="G102" s="71">
        <v>6027.3</v>
      </c>
      <c r="H102" s="72">
        <v>4783.8</v>
      </c>
    </row>
    <row r="103" spans="1:8">
      <c r="A103" s="69">
        <v>8825</v>
      </c>
      <c r="B103" s="70" t="s">
        <v>332</v>
      </c>
      <c r="C103" s="71">
        <v>30430</v>
      </c>
      <c r="D103" s="71">
        <v>5430</v>
      </c>
      <c r="E103" s="72">
        <v>4020</v>
      </c>
      <c r="F103" s="73">
        <v>32560.1</v>
      </c>
      <c r="G103" s="71">
        <v>6027.3</v>
      </c>
      <c r="H103" s="72">
        <v>4783.8</v>
      </c>
    </row>
    <row r="104" spans="1:8">
      <c r="A104" s="69">
        <v>8582</v>
      </c>
      <c r="B104" s="70" t="s">
        <v>599</v>
      </c>
      <c r="C104" s="71">
        <v>30430</v>
      </c>
      <c r="D104" s="71">
        <v>5430</v>
      </c>
      <c r="E104" s="72">
        <v>4020</v>
      </c>
      <c r="F104" s="73">
        <v>32560.1</v>
      </c>
      <c r="G104" s="71">
        <v>6027.3</v>
      </c>
      <c r="H104" s="72">
        <v>4783.8</v>
      </c>
    </row>
    <row r="105" spans="1:8">
      <c r="A105" s="69">
        <v>8820</v>
      </c>
      <c r="B105" s="70" t="s">
        <v>11</v>
      </c>
      <c r="C105" s="71">
        <v>30430</v>
      </c>
      <c r="D105" s="71">
        <v>5430</v>
      </c>
      <c r="E105" s="72">
        <v>4020</v>
      </c>
      <c r="F105" s="73">
        <v>32560.1</v>
      </c>
      <c r="G105" s="71">
        <v>6027.3</v>
      </c>
      <c r="H105" s="72">
        <v>4783.8</v>
      </c>
    </row>
    <row r="106" spans="1:8">
      <c r="A106" s="69">
        <v>8822</v>
      </c>
      <c r="B106" s="70" t="s">
        <v>34</v>
      </c>
      <c r="C106" s="71">
        <v>30430</v>
      </c>
      <c r="D106" s="71">
        <v>5430</v>
      </c>
      <c r="E106" s="72">
        <v>4020</v>
      </c>
      <c r="F106" s="73">
        <v>32560.1</v>
      </c>
      <c r="G106" s="71">
        <v>6027.3</v>
      </c>
      <c r="H106" s="72">
        <v>4783.8</v>
      </c>
    </row>
    <row r="107" spans="1:8">
      <c r="A107" s="69">
        <v>8839</v>
      </c>
      <c r="B107" s="70" t="s">
        <v>210</v>
      </c>
      <c r="C107" s="71">
        <v>30430</v>
      </c>
      <c r="D107" s="71">
        <v>5430</v>
      </c>
      <c r="E107" s="72">
        <v>4020</v>
      </c>
      <c r="F107" s="73">
        <v>32560.1</v>
      </c>
      <c r="G107" s="71">
        <v>6027.3</v>
      </c>
      <c r="H107" s="72">
        <v>4783.8</v>
      </c>
    </row>
    <row r="108" spans="1:8">
      <c r="A108" s="69">
        <v>8854</v>
      </c>
      <c r="B108" s="70" t="s">
        <v>82</v>
      </c>
      <c r="C108" s="71">
        <v>30430</v>
      </c>
      <c r="D108" s="71">
        <v>5430</v>
      </c>
      <c r="E108" s="72">
        <v>4020</v>
      </c>
      <c r="F108" s="73">
        <v>32560.1</v>
      </c>
      <c r="G108" s="71">
        <v>6027.3</v>
      </c>
      <c r="H108" s="72">
        <v>4783.8</v>
      </c>
    </row>
    <row r="109" spans="1:8">
      <c r="A109" s="69">
        <v>8595</v>
      </c>
      <c r="B109" s="70" t="s">
        <v>592</v>
      </c>
      <c r="C109" s="71">
        <v>30430</v>
      </c>
      <c r="D109" s="71">
        <v>5430</v>
      </c>
      <c r="E109" s="72">
        <v>4020</v>
      </c>
      <c r="F109" s="73">
        <v>32560.1</v>
      </c>
      <c r="G109" s="71">
        <v>6027.3</v>
      </c>
      <c r="H109" s="72">
        <v>4783.8</v>
      </c>
    </row>
    <row r="110" spans="1:8">
      <c r="A110" s="69">
        <v>8821</v>
      </c>
      <c r="B110" s="70" t="s">
        <v>39</v>
      </c>
      <c r="C110" s="71">
        <v>30430</v>
      </c>
      <c r="D110" s="71">
        <v>5430</v>
      </c>
      <c r="E110" s="72">
        <v>4020</v>
      </c>
      <c r="F110" s="73">
        <v>32560.1</v>
      </c>
      <c r="G110" s="71">
        <v>6027.3</v>
      </c>
      <c r="H110" s="72">
        <v>4783.8</v>
      </c>
    </row>
    <row r="111" spans="1:8">
      <c r="A111" s="465"/>
      <c r="B111" s="70" t="s">
        <v>127</v>
      </c>
      <c r="C111" s="71">
        <v>30430</v>
      </c>
      <c r="D111" s="71">
        <v>5430</v>
      </c>
      <c r="E111" s="72">
        <v>4020</v>
      </c>
      <c r="F111" s="73">
        <v>32560.1</v>
      </c>
      <c r="G111" s="71">
        <v>6027.3</v>
      </c>
      <c r="H111" s="72">
        <v>4783.8</v>
      </c>
    </row>
    <row r="112" spans="1:8">
      <c r="A112" s="69">
        <v>8858</v>
      </c>
      <c r="B112" s="70" t="s">
        <v>1013</v>
      </c>
      <c r="C112" s="71">
        <v>30430</v>
      </c>
      <c r="D112" s="71">
        <v>5430</v>
      </c>
      <c r="E112" s="72">
        <v>4020</v>
      </c>
      <c r="F112" s="73">
        <v>32560.1</v>
      </c>
      <c r="G112" s="71">
        <v>6027.3</v>
      </c>
      <c r="H112" s="72">
        <v>4783.8</v>
      </c>
    </row>
    <row r="113" spans="1:8">
      <c r="A113" s="69">
        <v>8884</v>
      </c>
      <c r="B113" s="70" t="s">
        <v>489</v>
      </c>
      <c r="C113" s="71">
        <v>30430</v>
      </c>
      <c r="D113" s="71">
        <v>5430</v>
      </c>
      <c r="E113" s="72">
        <v>4020</v>
      </c>
      <c r="F113" s="73">
        <v>32560.1</v>
      </c>
      <c r="G113" s="71">
        <v>6027.3</v>
      </c>
      <c r="H113" s="72">
        <v>4783.8</v>
      </c>
    </row>
    <row r="114" spans="1:8">
      <c r="A114" s="69">
        <v>8817</v>
      </c>
      <c r="B114" s="70" t="s">
        <v>192</v>
      </c>
      <c r="C114" s="71">
        <v>36510</v>
      </c>
      <c r="D114" s="71">
        <v>5430</v>
      </c>
      <c r="E114" s="72">
        <v>4020</v>
      </c>
      <c r="F114" s="73">
        <v>39065.699999999997</v>
      </c>
      <c r="G114" s="71">
        <v>6027.3</v>
      </c>
      <c r="H114" s="72">
        <v>4783.8</v>
      </c>
    </row>
    <row r="115" spans="1:8">
      <c r="A115" s="69">
        <v>8886</v>
      </c>
      <c r="B115" s="70" t="s">
        <v>30</v>
      </c>
      <c r="C115" s="71">
        <v>36510</v>
      </c>
      <c r="D115" s="71">
        <v>5430</v>
      </c>
      <c r="E115" s="72">
        <v>4020</v>
      </c>
      <c r="F115" s="73">
        <v>39065.699999999997</v>
      </c>
      <c r="G115" s="71">
        <v>6027.3</v>
      </c>
      <c r="H115" s="72">
        <v>4783.8</v>
      </c>
    </row>
    <row r="116" spans="1:8">
      <c r="A116" s="69">
        <v>8586</v>
      </c>
      <c r="B116" s="70" t="s">
        <v>591</v>
      </c>
      <c r="C116" s="71">
        <v>36510</v>
      </c>
      <c r="D116" s="71">
        <v>5430</v>
      </c>
      <c r="E116" s="72">
        <v>4020</v>
      </c>
      <c r="F116" s="73">
        <v>39065.699999999997</v>
      </c>
      <c r="G116" s="71">
        <v>6027.3</v>
      </c>
      <c r="H116" s="72">
        <v>4783.8</v>
      </c>
    </row>
    <row r="117" spans="1:8">
      <c r="A117" s="69">
        <v>8590</v>
      </c>
      <c r="B117" s="70" t="s">
        <v>595</v>
      </c>
      <c r="C117" s="71">
        <v>36510</v>
      </c>
      <c r="D117" s="71">
        <v>5430</v>
      </c>
      <c r="E117" s="72">
        <v>4020</v>
      </c>
      <c r="F117" s="73">
        <v>39065.699999999997</v>
      </c>
      <c r="G117" s="71">
        <v>6027.3</v>
      </c>
      <c r="H117" s="72">
        <v>4783.8</v>
      </c>
    </row>
    <row r="118" spans="1:8">
      <c r="A118" s="69">
        <v>8868</v>
      </c>
      <c r="B118" s="70" t="s">
        <v>205</v>
      </c>
      <c r="C118" s="71">
        <v>36510</v>
      </c>
      <c r="D118" s="71">
        <v>5430</v>
      </c>
      <c r="E118" s="72">
        <v>4020</v>
      </c>
      <c r="F118" s="73">
        <v>39065.699999999997</v>
      </c>
      <c r="G118" s="71">
        <v>6027.3</v>
      </c>
      <c r="H118" s="72">
        <v>4783.8</v>
      </c>
    </row>
    <row r="119" spans="1:8">
      <c r="A119" s="69">
        <v>8850</v>
      </c>
      <c r="B119" s="70" t="s">
        <v>33</v>
      </c>
      <c r="C119" s="71">
        <v>36510</v>
      </c>
      <c r="D119" s="71">
        <v>5430</v>
      </c>
      <c r="E119" s="72">
        <v>4020</v>
      </c>
      <c r="F119" s="73">
        <v>39065.699999999997</v>
      </c>
      <c r="G119" s="71">
        <v>6027.3</v>
      </c>
      <c r="H119" s="72">
        <v>4783.8</v>
      </c>
    </row>
    <row r="120" spans="1:8">
      <c r="A120" s="69">
        <v>8860</v>
      </c>
      <c r="B120" s="70" t="s">
        <v>37</v>
      </c>
      <c r="C120" s="71">
        <v>36510</v>
      </c>
      <c r="D120" s="71">
        <v>5430</v>
      </c>
      <c r="E120" s="72">
        <v>4020</v>
      </c>
      <c r="F120" s="73">
        <v>39065.699999999997</v>
      </c>
      <c r="G120" s="71">
        <v>6027.3</v>
      </c>
      <c r="H120" s="72">
        <v>4783.8</v>
      </c>
    </row>
    <row r="121" spans="1:8">
      <c r="A121" s="69">
        <v>8581</v>
      </c>
      <c r="B121" s="70" t="s">
        <v>598</v>
      </c>
      <c r="C121" s="71">
        <v>36510</v>
      </c>
      <c r="D121" s="71">
        <v>5430</v>
      </c>
      <c r="E121" s="72">
        <v>4020</v>
      </c>
      <c r="F121" s="73">
        <v>39065.699999999997</v>
      </c>
      <c r="G121" s="71">
        <v>6027.3</v>
      </c>
      <c r="H121" s="72">
        <v>4783.8</v>
      </c>
    </row>
    <row r="122" spans="1:8">
      <c r="A122" s="69">
        <v>8823</v>
      </c>
      <c r="B122" s="70" t="s">
        <v>80</v>
      </c>
      <c r="C122" s="71">
        <v>36510</v>
      </c>
      <c r="D122" s="71">
        <v>5430</v>
      </c>
      <c r="E122" s="72">
        <v>4020</v>
      </c>
      <c r="F122" s="73">
        <v>39065.699999999997</v>
      </c>
      <c r="G122" s="71">
        <v>6027.3</v>
      </c>
      <c r="H122" s="72">
        <v>4783.8</v>
      </c>
    </row>
    <row r="123" spans="1:8">
      <c r="A123" s="69">
        <v>8826</v>
      </c>
      <c r="B123" s="70" t="s">
        <v>81</v>
      </c>
      <c r="C123" s="71">
        <v>36510</v>
      </c>
      <c r="D123" s="71">
        <v>5430</v>
      </c>
      <c r="E123" s="72">
        <v>4020</v>
      </c>
      <c r="F123" s="73">
        <v>39065.699999999997</v>
      </c>
      <c r="G123" s="71">
        <v>6027.3</v>
      </c>
      <c r="H123" s="72">
        <v>4783.8</v>
      </c>
    </row>
    <row r="124" spans="1:8">
      <c r="A124" s="69">
        <v>8591</v>
      </c>
      <c r="B124" s="70" t="s">
        <v>604</v>
      </c>
      <c r="C124" s="71">
        <v>36510</v>
      </c>
      <c r="D124" s="71">
        <v>5430</v>
      </c>
      <c r="E124" s="72">
        <v>4020</v>
      </c>
      <c r="F124" s="73">
        <v>39065.699999999997</v>
      </c>
      <c r="G124" s="71">
        <v>6027.3</v>
      </c>
      <c r="H124" s="72">
        <v>4783.8</v>
      </c>
    </row>
    <row r="125" spans="1:8" ht="19.5">
      <c r="A125" s="69"/>
      <c r="B125" s="433" t="s">
        <v>1020</v>
      </c>
      <c r="C125" s="71"/>
      <c r="D125" s="71"/>
      <c r="E125" s="72"/>
      <c r="F125" s="71"/>
      <c r="G125" s="71"/>
      <c r="H125" s="72"/>
    </row>
    <row r="126" spans="1:8">
      <c r="A126" s="69">
        <v>8864</v>
      </c>
      <c r="B126" s="70" t="s">
        <v>211</v>
      </c>
      <c r="C126" s="71">
        <v>21060</v>
      </c>
      <c r="D126" s="71">
        <v>5430</v>
      </c>
      <c r="E126" s="72">
        <v>4020</v>
      </c>
      <c r="F126" s="73">
        <v>22534.2</v>
      </c>
      <c r="G126" s="71">
        <v>6027.3</v>
      </c>
      <c r="H126" s="72">
        <v>4783.8</v>
      </c>
    </row>
    <row r="127" spans="1:8">
      <c r="A127" s="69">
        <v>8875</v>
      </c>
      <c r="B127" s="70" t="s">
        <v>83</v>
      </c>
      <c r="C127" s="71">
        <v>24560</v>
      </c>
      <c r="D127" s="71">
        <v>5430</v>
      </c>
      <c r="E127" s="72">
        <v>4020</v>
      </c>
      <c r="F127" s="73">
        <v>26279.200000000001</v>
      </c>
      <c r="G127" s="71">
        <v>6027.3</v>
      </c>
      <c r="H127" s="72">
        <v>4783.8</v>
      </c>
    </row>
    <row r="128" spans="1:8">
      <c r="A128" s="69">
        <v>8863</v>
      </c>
      <c r="B128" s="70" t="s">
        <v>329</v>
      </c>
      <c r="C128" s="71">
        <v>27140</v>
      </c>
      <c r="D128" s="71">
        <v>5430</v>
      </c>
      <c r="E128" s="72">
        <v>4020</v>
      </c>
      <c r="F128" s="73">
        <v>29039.8</v>
      </c>
      <c r="G128" s="71">
        <v>6027.3</v>
      </c>
      <c r="H128" s="72">
        <v>4783.8</v>
      </c>
    </row>
    <row r="129" spans="1:8">
      <c r="A129" s="69">
        <v>8881</v>
      </c>
      <c r="B129" s="70" t="s">
        <v>1016</v>
      </c>
      <c r="C129" s="71">
        <v>27140</v>
      </c>
      <c r="D129" s="71">
        <v>5430</v>
      </c>
      <c r="E129" s="72">
        <v>4020</v>
      </c>
      <c r="F129" s="73">
        <v>29039.8</v>
      </c>
      <c r="G129" s="71">
        <v>6027.3</v>
      </c>
      <c r="H129" s="72">
        <v>4783.8</v>
      </c>
    </row>
    <row r="130" spans="1:8">
      <c r="A130" s="69">
        <v>8878</v>
      </c>
      <c r="B130" s="70" t="s">
        <v>330</v>
      </c>
      <c r="C130" s="71">
        <v>27140</v>
      </c>
      <c r="D130" s="71">
        <v>5430</v>
      </c>
      <c r="E130" s="72">
        <v>4020</v>
      </c>
      <c r="F130" s="73">
        <v>29039.8</v>
      </c>
      <c r="G130" s="71">
        <v>6027.3</v>
      </c>
      <c r="H130" s="72">
        <v>4783.8</v>
      </c>
    </row>
    <row r="131" spans="1:8">
      <c r="A131" s="69">
        <v>8592</v>
      </c>
      <c r="B131" s="70" t="s">
        <v>782</v>
      </c>
      <c r="C131" s="71">
        <v>30430</v>
      </c>
      <c r="D131" s="71">
        <v>5430</v>
      </c>
      <c r="E131" s="72">
        <v>4020</v>
      </c>
      <c r="F131" s="73">
        <v>32560.1</v>
      </c>
      <c r="G131" s="71">
        <v>6027.3</v>
      </c>
      <c r="H131" s="72">
        <v>4783.8</v>
      </c>
    </row>
    <row r="132" spans="1:8" ht="19.5">
      <c r="A132" s="69"/>
      <c r="B132" s="433" t="s">
        <v>1021</v>
      </c>
      <c r="C132" s="71"/>
      <c r="D132" s="71"/>
      <c r="E132" s="72"/>
      <c r="F132" s="71"/>
      <c r="G132" s="71"/>
      <c r="H132" s="72"/>
    </row>
    <row r="133" spans="1:8">
      <c r="A133" s="69">
        <v>898</v>
      </c>
      <c r="B133" s="70" t="s">
        <v>280</v>
      </c>
      <c r="C133" s="71">
        <v>24560</v>
      </c>
      <c r="D133" s="71">
        <v>5430</v>
      </c>
      <c r="E133" s="72">
        <v>4020</v>
      </c>
      <c r="F133" s="73">
        <v>26279.200000000001</v>
      </c>
      <c r="G133" s="71">
        <v>6027.3</v>
      </c>
      <c r="H133" s="72">
        <v>4783.8</v>
      </c>
    </row>
    <row r="134" spans="1:8">
      <c r="A134" s="466"/>
      <c r="B134" s="70" t="s">
        <v>282</v>
      </c>
      <c r="C134" s="71">
        <v>24560</v>
      </c>
      <c r="D134" s="71">
        <v>5430</v>
      </c>
      <c r="E134" s="72">
        <v>4020</v>
      </c>
      <c r="F134" s="73">
        <v>26279.200000000001</v>
      </c>
      <c r="G134" s="71">
        <v>6027.3</v>
      </c>
      <c r="H134" s="72">
        <v>4783.8</v>
      </c>
    </row>
    <row r="135" spans="1:8">
      <c r="A135" s="69">
        <v>8867</v>
      </c>
      <c r="B135" s="70" t="s">
        <v>315</v>
      </c>
      <c r="C135" s="71">
        <v>24560</v>
      </c>
      <c r="D135" s="71">
        <v>5430</v>
      </c>
      <c r="E135" s="72">
        <v>4020</v>
      </c>
      <c r="F135" s="73">
        <v>26279.200000000001</v>
      </c>
      <c r="G135" s="71">
        <v>6027.3</v>
      </c>
      <c r="H135" s="72">
        <v>4783.8</v>
      </c>
    </row>
    <row r="136" spans="1:8">
      <c r="A136" s="432"/>
      <c r="B136" s="432"/>
      <c r="C136" s="432"/>
      <c r="D136" s="432"/>
      <c r="E136" s="432"/>
      <c r="F136" s="432"/>
      <c r="G136" s="432"/>
      <c r="H136" s="432"/>
    </row>
    <row r="137" spans="1:8">
      <c r="A137" s="432"/>
      <c r="B137" s="467" t="s">
        <v>1022</v>
      </c>
      <c r="C137" s="432"/>
      <c r="D137" s="432"/>
      <c r="E137" s="432"/>
      <c r="F137" s="432"/>
      <c r="G137" s="432"/>
      <c r="H137" s="432"/>
    </row>
    <row r="138" spans="1:8">
      <c r="A138" s="432"/>
      <c r="B138" s="70" t="s">
        <v>1023</v>
      </c>
      <c r="C138" s="432"/>
      <c r="D138" s="432"/>
      <c r="E138" s="432"/>
      <c r="F138" s="432"/>
      <c r="G138" s="432"/>
      <c r="H138" s="432"/>
    </row>
    <row r="139" spans="1:8" ht="19.5">
      <c r="A139" s="56"/>
      <c r="B139" s="705"/>
      <c r="C139" s="706"/>
      <c r="D139" s="706"/>
      <c r="E139" s="706"/>
      <c r="F139" s="706"/>
      <c r="G139" s="706"/>
      <c r="H139" s="706"/>
    </row>
    <row r="140" spans="1:8">
      <c r="A140" s="468"/>
      <c r="B140" s="469"/>
      <c r="C140" s="71"/>
      <c r="D140" s="71"/>
      <c r="E140" s="71"/>
      <c r="F140" s="71"/>
      <c r="G140" s="71"/>
      <c r="H140" s="71"/>
    </row>
    <row r="141" spans="1:8">
      <c r="A141" s="468"/>
      <c r="B141" s="469"/>
      <c r="C141" s="71"/>
      <c r="D141" s="71"/>
      <c r="E141" s="71"/>
      <c r="F141" s="71"/>
      <c r="G141" s="71"/>
      <c r="H141" s="71"/>
    </row>
    <row r="142" spans="1:8">
      <c r="A142" s="468"/>
      <c r="B142" s="469"/>
      <c r="C142" s="71"/>
      <c r="D142" s="71"/>
      <c r="E142" s="71"/>
      <c r="F142" s="71"/>
      <c r="G142" s="71"/>
      <c r="H142" s="71"/>
    </row>
    <row r="143" spans="1:8">
      <c r="A143" s="468"/>
      <c r="B143" s="469"/>
      <c r="C143" s="71"/>
      <c r="D143" s="71"/>
      <c r="E143" s="71"/>
      <c r="F143" s="71"/>
      <c r="G143" s="71"/>
      <c r="H143" s="71"/>
    </row>
    <row r="144" spans="1:8">
      <c r="A144" s="468"/>
      <c r="B144" s="469"/>
      <c r="C144" s="71"/>
      <c r="D144" s="71"/>
      <c r="E144" s="71"/>
      <c r="F144" s="71"/>
      <c r="G144" s="71"/>
      <c r="H144" s="71"/>
    </row>
    <row r="145" spans="1:8">
      <c r="A145" s="468"/>
      <c r="B145" s="469"/>
      <c r="C145" s="71"/>
      <c r="D145" s="71"/>
      <c r="E145" s="71"/>
      <c r="F145" s="71"/>
      <c r="G145" s="71"/>
      <c r="H145" s="71"/>
    </row>
    <row r="146" spans="1:8">
      <c r="A146" s="468"/>
      <c r="B146" s="469"/>
      <c r="C146" s="71"/>
      <c r="D146" s="71"/>
      <c r="E146" s="71"/>
      <c r="F146" s="71"/>
      <c r="G146" s="71"/>
      <c r="H146" s="71"/>
    </row>
    <row r="147" spans="1:8">
      <c r="A147" s="468"/>
      <c r="B147" s="469"/>
      <c r="C147" s="71"/>
      <c r="D147" s="71"/>
      <c r="E147" s="71"/>
      <c r="F147" s="71"/>
      <c r="G147" s="71"/>
      <c r="H147" s="71"/>
    </row>
    <row r="148" spans="1:8">
      <c r="A148" s="468"/>
      <c r="B148" s="469"/>
      <c r="C148" s="71"/>
      <c r="D148" s="71"/>
      <c r="E148" s="71"/>
      <c r="F148" s="71"/>
      <c r="G148" s="71"/>
      <c r="H148" s="71"/>
    </row>
    <row r="149" spans="1:8">
      <c r="A149" s="468"/>
      <c r="B149" s="469"/>
      <c r="C149" s="71"/>
      <c r="D149" s="71"/>
      <c r="E149" s="71"/>
      <c r="F149" s="71"/>
      <c r="G149" s="71"/>
      <c r="H149" s="71"/>
    </row>
    <row r="150" spans="1:8" ht="19.5">
      <c r="A150" s="470"/>
      <c r="B150" s="707"/>
      <c r="C150" s="708"/>
      <c r="D150" s="708"/>
      <c r="E150" s="708"/>
      <c r="F150" s="708"/>
      <c r="G150" s="708"/>
      <c r="H150" s="708"/>
    </row>
    <row r="151" spans="1:8">
      <c r="A151" s="468"/>
      <c r="B151" s="469"/>
      <c r="C151" s="71"/>
      <c r="D151" s="71"/>
      <c r="E151" s="71"/>
      <c r="F151" s="71"/>
      <c r="G151" s="71"/>
      <c r="H151" s="71"/>
    </row>
    <row r="152" spans="1:8">
      <c r="A152" s="468"/>
      <c r="B152" s="469"/>
      <c r="C152" s="71"/>
      <c r="D152" s="71"/>
      <c r="E152" s="71"/>
      <c r="F152" s="71"/>
      <c r="G152" s="71"/>
      <c r="H152" s="71"/>
    </row>
    <row r="153" spans="1:8">
      <c r="A153" s="468"/>
      <c r="B153" s="469"/>
      <c r="C153" s="71"/>
      <c r="D153" s="71"/>
      <c r="E153" s="71"/>
      <c r="F153" s="71"/>
      <c r="G153" s="71"/>
      <c r="H153" s="71"/>
    </row>
    <row r="154" spans="1:8">
      <c r="A154" s="468"/>
      <c r="B154" s="469"/>
      <c r="C154" s="71"/>
      <c r="D154" s="71"/>
      <c r="E154" s="71"/>
      <c r="F154" s="71"/>
      <c r="G154" s="71"/>
      <c r="H154" s="71"/>
    </row>
    <row r="155" spans="1:8" ht="19.5">
      <c r="A155" s="470"/>
      <c r="B155" s="707"/>
      <c r="C155" s="708"/>
      <c r="D155" s="708"/>
      <c r="E155" s="708"/>
      <c r="F155" s="708"/>
      <c r="G155" s="708"/>
      <c r="H155" s="708"/>
    </row>
    <row r="156" spans="1:8">
      <c r="A156" s="468"/>
      <c r="B156" s="469"/>
      <c r="C156" s="71"/>
      <c r="D156" s="71"/>
      <c r="E156" s="71"/>
      <c r="F156" s="71"/>
      <c r="G156" s="71"/>
      <c r="H156" s="71"/>
    </row>
    <row r="157" spans="1:8" ht="19.5">
      <c r="A157" s="470"/>
      <c r="B157" s="707"/>
      <c r="C157" s="708"/>
      <c r="D157" s="708"/>
      <c r="E157" s="708"/>
      <c r="F157" s="708"/>
      <c r="G157" s="708"/>
      <c r="H157" s="708"/>
    </row>
    <row r="158" spans="1:8">
      <c r="A158" s="468"/>
      <c r="B158" s="469"/>
      <c r="C158" s="71"/>
      <c r="D158" s="71"/>
      <c r="E158" s="71"/>
      <c r="F158" s="71"/>
      <c r="G158" s="71"/>
      <c r="H158" s="71"/>
    </row>
    <row r="159" spans="1:8">
      <c r="A159" s="88"/>
      <c r="B159" s="88"/>
      <c r="C159" s="88"/>
      <c r="D159" s="88"/>
      <c r="E159" s="88"/>
      <c r="F159" s="88"/>
      <c r="G159" s="88"/>
      <c r="H159" s="88"/>
    </row>
    <row r="160" spans="1:8">
      <c r="A160" s="88"/>
      <c r="B160" s="471"/>
      <c r="C160" s="170"/>
      <c r="D160" s="170"/>
      <c r="E160" s="170"/>
      <c r="F160" s="27"/>
      <c r="G160" s="81"/>
      <c r="H160" s="81"/>
    </row>
    <row r="161" spans="1:8">
      <c r="A161" s="79"/>
      <c r="B161" s="166"/>
      <c r="C161" s="168"/>
      <c r="D161" s="168"/>
      <c r="E161" s="168"/>
      <c r="F161" s="166"/>
      <c r="G161" s="81"/>
      <c r="H161" s="81"/>
    </row>
    <row r="162" spans="1:8">
      <c r="A162" s="79"/>
      <c r="B162" s="168"/>
      <c r="C162" s="168"/>
      <c r="D162" s="168"/>
      <c r="E162" s="168"/>
      <c r="F162" s="168"/>
      <c r="G162" s="81"/>
      <c r="H162" s="81"/>
    </row>
  </sheetData>
  <mergeCells count="11">
    <mergeCell ref="A1:B1"/>
    <mergeCell ref="B7:H7"/>
    <mergeCell ref="B11:H11"/>
    <mergeCell ref="B61:H61"/>
    <mergeCell ref="B68:H68"/>
    <mergeCell ref="B72:H72"/>
    <mergeCell ref="B76:H76"/>
    <mergeCell ref="B157:H157"/>
    <mergeCell ref="B139:H139"/>
    <mergeCell ref="B150:H150"/>
    <mergeCell ref="B155:H155"/>
  </mergeCells>
  <phoneticPr fontId="0" type="noConversion"/>
  <hyperlinks>
    <hyperlink ref="G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45" right="0.19" top="0.28000000000000003" bottom="0.31" header="0.18" footer="0.23"/>
  <pageSetup paperSize="9" fitToWidth="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enableFormatConditionsCalculation="0"/>
  <dimension ref="A1:H9"/>
  <sheetViews>
    <sheetView zoomScale="80" zoomScaleNormal="80" workbookViewId="0">
      <selection activeCell="A2" sqref="A2"/>
    </sheetView>
  </sheetViews>
  <sheetFormatPr defaultRowHeight="12.75"/>
  <cols>
    <col min="1" max="1" width="7.28515625" customWidth="1"/>
    <col min="2" max="2" width="40.7109375" customWidth="1"/>
    <col min="3" max="4" width="11.5703125" customWidth="1"/>
    <col min="5" max="5" width="13.7109375" customWidth="1"/>
    <col min="6" max="9" width="11.5703125" customWidth="1"/>
    <col min="10" max="11" width="10.28515625" customWidth="1"/>
    <col min="12" max="12" width="12"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8" ht="21" thickBot="1">
      <c r="A1" s="700" t="s">
        <v>876</v>
      </c>
      <c r="B1" s="701"/>
      <c r="C1" s="5"/>
      <c r="D1" s="13" t="s">
        <v>202</v>
      </c>
      <c r="E1" s="13"/>
      <c r="F1" s="14" t="s">
        <v>132</v>
      </c>
    </row>
    <row r="2" spans="1:8" s="165" customFormat="1" ht="21" thickBot="1">
      <c r="A2" s="162"/>
      <c r="B2" s="162"/>
      <c r="C2" s="5"/>
      <c r="D2" s="13"/>
      <c r="E2" s="13"/>
      <c r="F2" s="13"/>
    </row>
    <row r="3" spans="1:8" ht="12.75" customHeight="1" thickBot="1">
      <c r="A3" s="51"/>
      <c r="B3" s="362" t="s">
        <v>112</v>
      </c>
      <c r="C3" s="52" t="s">
        <v>113</v>
      </c>
      <c r="D3" s="53"/>
      <c r="E3" s="53"/>
      <c r="F3" s="54"/>
      <c r="G3" s="5"/>
      <c r="H3" s="5"/>
    </row>
    <row r="4" spans="1:8">
      <c r="A4" s="429"/>
      <c r="B4" s="429"/>
      <c r="C4" s="429"/>
      <c r="D4" s="27"/>
      <c r="E4" s="27"/>
      <c r="F4" s="55"/>
      <c r="G4" s="429"/>
      <c r="H4" s="429"/>
    </row>
    <row r="5" spans="1:8">
      <c r="A5" s="56"/>
      <c r="B5" s="57" t="s">
        <v>70</v>
      </c>
      <c r="C5" s="58" t="s">
        <v>71</v>
      </c>
      <c r="D5" s="59"/>
      <c r="E5" s="59"/>
      <c r="F5" s="60" t="s">
        <v>72</v>
      </c>
      <c r="G5" s="61"/>
      <c r="H5" s="61"/>
    </row>
    <row r="6" spans="1:8" ht="26.1" customHeight="1">
      <c r="A6" s="62" t="s">
        <v>78</v>
      </c>
      <c r="B6" s="63" t="s">
        <v>426</v>
      </c>
      <c r="C6" s="64" t="s">
        <v>298</v>
      </c>
      <c r="D6" s="64" t="s">
        <v>299</v>
      </c>
      <c r="E6" s="206" t="s">
        <v>300</v>
      </c>
      <c r="F6" s="64" t="s">
        <v>298</v>
      </c>
      <c r="G6" s="64" t="s">
        <v>299</v>
      </c>
      <c r="H6" s="64" t="s">
        <v>300</v>
      </c>
    </row>
    <row r="7" spans="1:8">
      <c r="A7" s="67"/>
      <c r="B7" s="68"/>
      <c r="C7" s="68" t="s">
        <v>428</v>
      </c>
      <c r="D7" s="68" t="s">
        <v>428</v>
      </c>
      <c r="E7" s="68" t="s">
        <v>428</v>
      </c>
      <c r="F7" s="178" t="s">
        <v>428</v>
      </c>
      <c r="G7" s="68" t="s">
        <v>428</v>
      </c>
      <c r="H7" s="68" t="s">
        <v>429</v>
      </c>
    </row>
    <row r="8" spans="1:8">
      <c r="A8" s="69">
        <v>3481</v>
      </c>
      <c r="B8" s="70" t="s">
        <v>113</v>
      </c>
      <c r="C8" s="71">
        <v>77110</v>
      </c>
      <c r="D8" s="71">
        <v>9760</v>
      </c>
      <c r="E8" s="71">
        <v>18480</v>
      </c>
      <c r="F8" s="73">
        <v>82507.7</v>
      </c>
      <c r="G8" s="71">
        <v>10833.6</v>
      </c>
      <c r="H8" s="71">
        <v>21991.200000000001</v>
      </c>
    </row>
    <row r="9" spans="1:8">
      <c r="A9" s="77"/>
      <c r="B9" s="77"/>
      <c r="C9" s="77"/>
      <c r="D9" s="77"/>
      <c r="E9" s="77"/>
      <c r="F9" s="78"/>
      <c r="G9" s="77"/>
      <c r="H9" s="77"/>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4" right="0.26" top="0.37" bottom="0.41" header="0.24" footer="0.27"/>
  <pageSetup paperSize="9" fitToWidth="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enableFormatConditionsCalculation="0"/>
  <dimension ref="A1:J9"/>
  <sheetViews>
    <sheetView zoomScale="80" zoomScaleNormal="80" workbookViewId="0">
      <selection activeCell="A2" sqref="A2"/>
    </sheetView>
  </sheetViews>
  <sheetFormatPr defaultRowHeight="12.75"/>
  <cols>
    <col min="1" max="1" width="7.28515625" customWidth="1"/>
    <col min="2" max="2" width="40.7109375" customWidth="1"/>
    <col min="3" max="4" width="11.5703125" customWidth="1"/>
    <col min="5" max="5" width="13.7109375" customWidth="1"/>
    <col min="6"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0" ht="21" thickBot="1">
      <c r="A1" s="700" t="s">
        <v>876</v>
      </c>
      <c r="B1" s="701"/>
      <c r="C1" s="5"/>
      <c r="D1" s="13" t="s">
        <v>202</v>
      </c>
      <c r="E1" s="13"/>
      <c r="F1" s="14" t="s">
        <v>132</v>
      </c>
      <c r="G1" s="1"/>
      <c r="H1" s="1"/>
      <c r="I1" s="1"/>
      <c r="J1" s="1"/>
    </row>
    <row r="2" spans="1:10" ht="12.75" customHeight="1" thickBot="1">
      <c r="A2" s="51"/>
      <c r="B2" s="362" t="s">
        <v>114</v>
      </c>
      <c r="C2" s="52" t="s">
        <v>115</v>
      </c>
      <c r="D2" s="53"/>
      <c r="E2" s="51"/>
      <c r="F2" s="54"/>
      <c r="G2" s="5"/>
      <c r="H2" s="5"/>
    </row>
    <row r="3" spans="1:10">
      <c r="A3" s="429"/>
      <c r="B3" s="429"/>
      <c r="C3" s="429"/>
      <c r="D3" s="27"/>
      <c r="E3" s="429"/>
      <c r="F3" s="55"/>
      <c r="G3" s="429"/>
      <c r="H3" s="429"/>
    </row>
    <row r="4" spans="1:10">
      <c r="A4" s="56"/>
      <c r="B4" s="57" t="s">
        <v>70</v>
      </c>
      <c r="C4" s="58" t="s">
        <v>71</v>
      </c>
      <c r="D4" s="59"/>
      <c r="E4" s="59"/>
      <c r="F4" s="60" t="s">
        <v>72</v>
      </c>
      <c r="G4" s="61"/>
      <c r="H4" s="61"/>
    </row>
    <row r="5" spans="1:10" ht="26.1" customHeight="1">
      <c r="A5" s="62" t="s">
        <v>78</v>
      </c>
      <c r="B5" s="63" t="s">
        <v>426</v>
      </c>
      <c r="C5" s="64" t="s">
        <v>298</v>
      </c>
      <c r="D5" s="64" t="s">
        <v>299</v>
      </c>
      <c r="E5" s="65" t="s">
        <v>300</v>
      </c>
      <c r="F5" s="64" t="s">
        <v>298</v>
      </c>
      <c r="G5" s="64" t="s">
        <v>299</v>
      </c>
      <c r="H5" s="66" t="s">
        <v>300</v>
      </c>
    </row>
    <row r="6" spans="1:10">
      <c r="A6" s="67"/>
      <c r="B6" s="68"/>
      <c r="C6" s="68" t="s">
        <v>428</v>
      </c>
      <c r="D6" s="68" t="s">
        <v>428</v>
      </c>
      <c r="E6" s="68" t="s">
        <v>429</v>
      </c>
      <c r="F6" s="178" t="s">
        <v>428</v>
      </c>
      <c r="G6" s="68" t="s">
        <v>428</v>
      </c>
      <c r="H6" s="68" t="s">
        <v>429</v>
      </c>
    </row>
    <row r="7" spans="1:10">
      <c r="A7" s="69">
        <v>3432</v>
      </c>
      <c r="B7" s="70" t="s">
        <v>116</v>
      </c>
      <c r="C7" s="71">
        <v>115850</v>
      </c>
      <c r="D7" s="71">
        <v>9760</v>
      </c>
      <c r="E7" s="72">
        <v>13240</v>
      </c>
      <c r="F7" s="73">
        <v>123959.5</v>
      </c>
      <c r="G7" s="71">
        <v>10833.6</v>
      </c>
      <c r="H7" s="72">
        <v>15755.6</v>
      </c>
    </row>
    <row r="8" spans="1:10">
      <c r="A8" s="69">
        <v>3431</v>
      </c>
      <c r="B8" s="70" t="s">
        <v>433</v>
      </c>
      <c r="C8" s="71">
        <v>58540</v>
      </c>
      <c r="D8" s="71">
        <v>9760</v>
      </c>
      <c r="E8" s="72">
        <v>13240</v>
      </c>
      <c r="F8" s="73">
        <v>62637.8</v>
      </c>
      <c r="G8" s="71">
        <v>10833.6</v>
      </c>
      <c r="H8" s="72">
        <v>15755.6</v>
      </c>
    </row>
    <row r="9" spans="1:10">
      <c r="A9" s="77"/>
      <c r="B9" s="77"/>
      <c r="C9" s="77"/>
      <c r="D9" s="77"/>
      <c r="E9" s="77"/>
      <c r="F9" s="78"/>
      <c r="G9" s="77"/>
      <c r="H9" s="77"/>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enableFormatConditionsCalculation="0"/>
  <dimension ref="A1:J8"/>
  <sheetViews>
    <sheetView zoomScale="80" zoomScaleNormal="80" workbookViewId="0">
      <selection activeCell="A2" sqref="A2"/>
    </sheetView>
  </sheetViews>
  <sheetFormatPr defaultRowHeight="12.75"/>
  <cols>
    <col min="1" max="1" width="24.7109375" customWidth="1"/>
    <col min="2" max="2" width="40.7109375" customWidth="1"/>
    <col min="3"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0" ht="21" thickBot="1">
      <c r="A1" s="700" t="s">
        <v>876</v>
      </c>
      <c r="B1" s="701"/>
      <c r="C1" s="5"/>
      <c r="D1" s="13" t="s">
        <v>202</v>
      </c>
      <c r="E1" s="13"/>
      <c r="F1" s="14" t="s">
        <v>132</v>
      </c>
      <c r="G1" s="1"/>
      <c r="H1" s="1"/>
      <c r="I1" s="1"/>
      <c r="J1" s="1"/>
    </row>
    <row r="2" spans="1:10" ht="12.75" customHeight="1" thickBot="1">
      <c r="A2" s="51"/>
      <c r="B2" s="362" t="s">
        <v>59</v>
      </c>
      <c r="C2" s="52" t="s">
        <v>60</v>
      </c>
      <c r="D2" s="53"/>
      <c r="E2" s="51"/>
      <c r="F2" s="54"/>
      <c r="G2" s="5"/>
      <c r="H2" s="5"/>
    </row>
    <row r="3" spans="1:10">
      <c r="A3" s="429"/>
      <c r="B3" s="429"/>
      <c r="C3" s="429"/>
      <c r="D3" s="27"/>
      <c r="E3" s="429"/>
      <c r="F3" s="55"/>
      <c r="G3" s="429"/>
      <c r="H3" s="429"/>
    </row>
    <row r="4" spans="1:10">
      <c r="A4" s="56"/>
      <c r="B4" s="57" t="s">
        <v>70</v>
      </c>
      <c r="C4" s="58" t="s">
        <v>71</v>
      </c>
      <c r="D4" s="59"/>
      <c r="E4" s="59"/>
      <c r="F4" s="60" t="s">
        <v>72</v>
      </c>
      <c r="G4" s="61"/>
      <c r="H4" s="61"/>
    </row>
    <row r="5" spans="1:10" ht="25.5">
      <c r="A5" s="62" t="s">
        <v>78</v>
      </c>
      <c r="B5" s="63" t="s">
        <v>426</v>
      </c>
      <c r="C5" s="64" t="s">
        <v>298</v>
      </c>
      <c r="D5" s="64" t="s">
        <v>299</v>
      </c>
      <c r="E5" s="65" t="s">
        <v>300</v>
      </c>
      <c r="F5" s="64" t="s">
        <v>298</v>
      </c>
      <c r="G5" s="64" t="s">
        <v>299</v>
      </c>
      <c r="H5" s="66" t="s">
        <v>300</v>
      </c>
    </row>
    <row r="6" spans="1:10" ht="26.1" customHeight="1">
      <c r="A6" s="67"/>
      <c r="B6" s="68"/>
      <c r="C6" s="68" t="s">
        <v>428</v>
      </c>
      <c r="D6" s="68" t="s">
        <v>428</v>
      </c>
      <c r="E6" s="68" t="s">
        <v>429</v>
      </c>
      <c r="F6" s="178" t="s">
        <v>428</v>
      </c>
      <c r="G6" s="68" t="s">
        <v>428</v>
      </c>
      <c r="H6" s="68" t="s">
        <v>429</v>
      </c>
    </row>
    <row r="7" spans="1:10">
      <c r="A7" s="69">
        <v>3470</v>
      </c>
      <c r="B7" s="70" t="s">
        <v>60</v>
      </c>
      <c r="C7" s="71">
        <v>108670</v>
      </c>
      <c r="D7" s="71">
        <v>16270</v>
      </c>
      <c r="E7" s="72">
        <v>23360</v>
      </c>
      <c r="F7" s="73">
        <v>116276.9</v>
      </c>
      <c r="G7" s="71">
        <v>18059.7</v>
      </c>
      <c r="H7" s="72">
        <v>27798.400000000001</v>
      </c>
    </row>
    <row r="8" spans="1:10">
      <c r="A8" s="77"/>
      <c r="B8" s="77"/>
      <c r="C8" s="77"/>
      <c r="D8" s="77"/>
      <c r="E8" s="77"/>
      <c r="F8" s="78"/>
      <c r="G8" s="77"/>
      <c r="H8" s="77"/>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enableFormatConditionsCalculation="0"/>
  <dimension ref="A1:J9"/>
  <sheetViews>
    <sheetView zoomScale="80" zoomScaleNormal="80" workbookViewId="0">
      <selection activeCell="A2" sqref="A2"/>
    </sheetView>
  </sheetViews>
  <sheetFormatPr defaultRowHeight="12.75"/>
  <cols>
    <col min="1" max="1" width="8.28515625" customWidth="1"/>
    <col min="2" max="2" width="40.7109375" customWidth="1"/>
    <col min="3" max="10" width="11.5703125" customWidth="1"/>
  </cols>
  <sheetData>
    <row r="1" spans="1:10" ht="21" thickBot="1">
      <c r="A1" s="700" t="s">
        <v>876</v>
      </c>
      <c r="B1" s="701"/>
      <c r="C1" s="5"/>
      <c r="D1" s="13" t="s">
        <v>202</v>
      </c>
      <c r="E1" s="13"/>
      <c r="F1" s="14" t="s">
        <v>132</v>
      </c>
      <c r="G1" s="1"/>
      <c r="H1" s="1"/>
      <c r="I1" s="1"/>
      <c r="J1" s="1"/>
    </row>
    <row r="2" spans="1:10" ht="12.75" customHeight="1" thickBot="1">
      <c r="A2" s="51"/>
      <c r="B2" s="362" t="s">
        <v>350</v>
      </c>
      <c r="C2" s="52" t="s">
        <v>352</v>
      </c>
      <c r="D2" s="52"/>
      <c r="E2" s="53"/>
      <c r="F2" s="51"/>
      <c r="G2" s="54"/>
      <c r="H2" s="54"/>
      <c r="I2" s="5"/>
      <c r="J2" s="5"/>
    </row>
    <row r="3" spans="1:10">
      <c r="A3" s="429"/>
      <c r="B3" s="429"/>
      <c r="C3" s="429"/>
      <c r="D3" s="429"/>
      <c r="E3" s="27"/>
      <c r="F3" s="429"/>
      <c r="G3" s="55"/>
      <c r="H3" s="169"/>
      <c r="I3" s="429"/>
      <c r="J3" s="429"/>
    </row>
    <row r="4" spans="1:10">
      <c r="A4" s="56"/>
      <c r="B4" s="57" t="s">
        <v>70</v>
      </c>
      <c r="C4" s="58" t="s">
        <v>71</v>
      </c>
      <c r="D4" s="58"/>
      <c r="E4" s="59"/>
      <c r="F4" s="59"/>
      <c r="G4" s="60" t="s">
        <v>72</v>
      </c>
      <c r="H4" s="207"/>
      <c r="I4" s="61"/>
      <c r="J4" s="61"/>
    </row>
    <row r="5" spans="1:10" ht="26.1" customHeight="1">
      <c r="A5" s="62" t="s">
        <v>78</v>
      </c>
      <c r="B5" s="63" t="s">
        <v>426</v>
      </c>
      <c r="C5" s="64" t="s">
        <v>298</v>
      </c>
      <c r="D5" s="64" t="s">
        <v>231</v>
      </c>
      <c r="E5" s="64" t="s">
        <v>299</v>
      </c>
      <c r="F5" s="65" t="s">
        <v>300</v>
      </c>
      <c r="G5" s="64" t="s">
        <v>298</v>
      </c>
      <c r="H5" s="64" t="s">
        <v>231</v>
      </c>
      <c r="I5" s="64" t="s">
        <v>299</v>
      </c>
      <c r="J5" s="66" t="s">
        <v>300</v>
      </c>
    </row>
    <row r="6" spans="1:10">
      <c r="A6" s="67"/>
      <c r="B6" s="68"/>
      <c r="C6" s="68" t="s">
        <v>428</v>
      </c>
      <c r="D6" s="68" t="s">
        <v>447</v>
      </c>
      <c r="E6" s="68" t="s">
        <v>428</v>
      </c>
      <c r="F6" s="68" t="s">
        <v>429</v>
      </c>
      <c r="G6" s="178" t="s">
        <v>428</v>
      </c>
      <c r="H6" s="68" t="s">
        <v>447</v>
      </c>
      <c r="I6" s="68" t="s">
        <v>428</v>
      </c>
      <c r="J6" s="68" t="s">
        <v>429</v>
      </c>
    </row>
    <row r="7" spans="1:10">
      <c r="A7" s="69">
        <v>36</v>
      </c>
      <c r="B7" s="70" t="s">
        <v>364</v>
      </c>
      <c r="C7" s="71">
        <v>95740</v>
      </c>
      <c r="D7" s="71">
        <v>6950</v>
      </c>
      <c r="E7" s="71">
        <v>13140</v>
      </c>
      <c r="F7" s="72">
        <v>13240</v>
      </c>
      <c r="G7" s="73">
        <v>102441.8</v>
      </c>
      <c r="H7" s="71">
        <v>7436.5</v>
      </c>
      <c r="I7" s="71">
        <v>14585.4</v>
      </c>
      <c r="J7" s="72">
        <v>15755.6</v>
      </c>
    </row>
    <row r="8" spans="1:10">
      <c r="A8" s="69">
        <v>37</v>
      </c>
      <c r="B8" s="70" t="s">
        <v>365</v>
      </c>
      <c r="C8" s="71">
        <v>155090</v>
      </c>
      <c r="D8" s="71">
        <v>2550</v>
      </c>
      <c r="E8" s="71">
        <v>16270</v>
      </c>
      <c r="F8" s="72">
        <v>45380</v>
      </c>
      <c r="G8" s="73">
        <v>165946.29999999999</v>
      </c>
      <c r="H8" s="71">
        <v>2728.5</v>
      </c>
      <c r="I8" s="71">
        <v>18059.7</v>
      </c>
      <c r="J8" s="72">
        <v>54002.2</v>
      </c>
    </row>
    <row r="9" spans="1:10">
      <c r="A9" s="77"/>
      <c r="B9" s="77"/>
      <c r="C9" s="77"/>
      <c r="D9" s="77"/>
      <c r="E9" s="77"/>
      <c r="F9" s="77"/>
      <c r="G9" s="78"/>
      <c r="H9" s="77"/>
      <c r="I9" s="77"/>
      <c r="J9" s="77"/>
    </row>
  </sheetData>
  <mergeCells count="1">
    <mergeCell ref="A1:B1"/>
  </mergeCells>
  <phoneticPr fontId="6"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enableFormatConditionsCalculation="0">
    <tabColor theme="0"/>
  </sheetPr>
  <dimension ref="A1:J18"/>
  <sheetViews>
    <sheetView zoomScale="80" zoomScaleNormal="80" workbookViewId="0">
      <selection activeCell="A2" sqref="A2"/>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700" t="s">
        <v>876</v>
      </c>
      <c r="B1" s="701"/>
      <c r="C1" s="5"/>
      <c r="D1" s="13" t="s">
        <v>202</v>
      </c>
      <c r="E1" s="13"/>
      <c r="F1" s="14" t="s">
        <v>132</v>
      </c>
      <c r="G1" s="1"/>
      <c r="H1" s="1"/>
      <c r="I1" s="1"/>
      <c r="J1" s="1"/>
    </row>
    <row r="2" spans="1:10" ht="12.75" customHeight="1" thickBot="1"/>
    <row r="3" spans="1:10" ht="13.5" thickBot="1">
      <c r="A3" s="247"/>
      <c r="B3" s="248" t="s">
        <v>382</v>
      </c>
      <c r="C3" s="249" t="s">
        <v>383</v>
      </c>
      <c r="D3" s="250"/>
      <c r="E3" s="250"/>
      <c r="F3" s="247"/>
      <c r="G3" s="251"/>
      <c r="H3" s="251"/>
      <c r="I3" s="252"/>
      <c r="J3" s="252"/>
    </row>
    <row r="4" spans="1:10">
      <c r="A4" s="253"/>
      <c r="B4" s="253"/>
      <c r="C4" s="253"/>
      <c r="D4" s="254"/>
      <c r="E4" s="254"/>
      <c r="F4" s="253"/>
      <c r="G4" s="255"/>
      <c r="H4" s="253"/>
      <c r="I4" s="253"/>
      <c r="J4" s="253"/>
    </row>
    <row r="5" spans="1:10">
      <c r="A5" s="256"/>
      <c r="B5" s="257" t="s">
        <v>70</v>
      </c>
      <c r="C5" s="258" t="s">
        <v>71</v>
      </c>
      <c r="D5" s="258"/>
      <c r="E5" s="259"/>
      <c r="F5" s="259"/>
      <c r="G5" s="260" t="s">
        <v>72</v>
      </c>
      <c r="H5" s="261"/>
      <c r="I5" s="261"/>
      <c r="J5" s="261"/>
    </row>
    <row r="6" spans="1:10" ht="38.25">
      <c r="A6" s="262" t="s">
        <v>230</v>
      </c>
      <c r="B6" s="263" t="s">
        <v>426</v>
      </c>
      <c r="C6" s="264" t="s">
        <v>299</v>
      </c>
      <c r="D6" s="264" t="s">
        <v>384</v>
      </c>
      <c r="E6" s="265" t="s">
        <v>385</v>
      </c>
      <c r="F6" s="266" t="s">
        <v>386</v>
      </c>
      <c r="G6" s="264" t="s">
        <v>299</v>
      </c>
      <c r="H6" s="264" t="s">
        <v>384</v>
      </c>
      <c r="I6" s="265" t="s">
        <v>385</v>
      </c>
      <c r="J6" s="265" t="s">
        <v>386</v>
      </c>
    </row>
    <row r="7" spans="1:10">
      <c r="A7" s="267" t="s">
        <v>232</v>
      </c>
      <c r="B7" s="268"/>
      <c r="C7" s="268" t="s">
        <v>428</v>
      </c>
      <c r="D7" s="268" t="s">
        <v>428</v>
      </c>
      <c r="E7" s="268" t="s">
        <v>428</v>
      </c>
      <c r="F7" s="269" t="s">
        <v>429</v>
      </c>
      <c r="G7" s="268" t="s">
        <v>428</v>
      </c>
      <c r="H7" s="268" t="s">
        <v>428</v>
      </c>
      <c r="I7" s="268" t="s">
        <v>428</v>
      </c>
      <c r="J7" s="268" t="s">
        <v>429</v>
      </c>
    </row>
    <row r="8" spans="1:10">
      <c r="A8" s="270">
        <v>8610</v>
      </c>
      <c r="B8" s="271" t="s">
        <v>246</v>
      </c>
      <c r="C8" s="272" t="s">
        <v>310</v>
      </c>
      <c r="D8" s="273">
        <v>9260</v>
      </c>
      <c r="E8" s="274">
        <v>20520</v>
      </c>
      <c r="F8" s="275" t="s">
        <v>310</v>
      </c>
      <c r="G8" s="276" t="s">
        <v>310</v>
      </c>
      <c r="H8" s="273">
        <v>10279</v>
      </c>
      <c r="I8" s="274">
        <f>+E8</f>
        <v>20520</v>
      </c>
      <c r="J8" s="272" t="s">
        <v>310</v>
      </c>
    </row>
    <row r="9" spans="1:10">
      <c r="A9" s="270">
        <v>8620</v>
      </c>
      <c r="B9" s="271" t="s">
        <v>247</v>
      </c>
      <c r="C9" s="272" t="s">
        <v>310</v>
      </c>
      <c r="D9" s="275" t="s">
        <v>310</v>
      </c>
      <c r="E9" s="272" t="s">
        <v>310</v>
      </c>
      <c r="F9" s="273">
        <v>14870</v>
      </c>
      <c r="G9" s="276" t="s">
        <v>310</v>
      </c>
      <c r="H9" s="272" t="s">
        <v>310</v>
      </c>
      <c r="I9" s="272" t="s">
        <v>310</v>
      </c>
      <c r="J9" s="274">
        <v>17695</v>
      </c>
    </row>
    <row r="10" spans="1:10">
      <c r="A10" s="270">
        <v>9610</v>
      </c>
      <c r="B10" s="271" t="s">
        <v>248</v>
      </c>
      <c r="C10" s="274">
        <v>16570</v>
      </c>
      <c r="D10" s="273">
        <v>8460</v>
      </c>
      <c r="E10" s="274">
        <v>20520</v>
      </c>
      <c r="F10" s="275" t="s">
        <v>310</v>
      </c>
      <c r="G10" s="277">
        <v>18393</v>
      </c>
      <c r="H10" s="273">
        <v>9475</v>
      </c>
      <c r="I10" s="274">
        <f>+E10</f>
        <v>20520</v>
      </c>
      <c r="J10" s="272" t="s">
        <v>310</v>
      </c>
    </row>
    <row r="11" spans="1:10">
      <c r="A11" s="270">
        <v>9620</v>
      </c>
      <c r="B11" s="271" t="s">
        <v>249</v>
      </c>
      <c r="C11" s="272" t="s">
        <v>310</v>
      </c>
      <c r="D11" s="275" t="s">
        <v>310</v>
      </c>
      <c r="E11" s="272" t="s">
        <v>310</v>
      </c>
      <c r="F11" s="273">
        <v>14870</v>
      </c>
      <c r="G11" s="276" t="s">
        <v>310</v>
      </c>
      <c r="H11" s="275" t="s">
        <v>310</v>
      </c>
      <c r="I11" s="272" t="s">
        <v>310</v>
      </c>
      <c r="J11" s="274">
        <v>17695</v>
      </c>
    </row>
    <row r="12" spans="1:10">
      <c r="A12" s="278"/>
      <c r="B12" s="278"/>
      <c r="C12" s="278"/>
      <c r="D12" s="278"/>
      <c r="E12" s="278"/>
      <c r="F12" s="279"/>
      <c r="G12" s="278"/>
      <c r="H12" s="278"/>
      <c r="I12" s="278"/>
      <c r="J12" s="278"/>
    </row>
    <row r="13" spans="1:10">
      <c r="A13" s="280"/>
      <c r="B13" s="280"/>
      <c r="C13" s="280"/>
      <c r="D13" s="280"/>
      <c r="E13" s="280"/>
      <c r="F13" s="280"/>
      <c r="G13" s="280"/>
      <c r="H13" s="280"/>
      <c r="I13" s="280"/>
      <c r="J13" s="280"/>
    </row>
    <row r="14" spans="1:10">
      <c r="A14" s="281"/>
      <c r="B14" s="278" t="s">
        <v>390</v>
      </c>
      <c r="C14" s="278"/>
      <c r="D14" s="278"/>
      <c r="E14" s="278"/>
      <c r="F14" s="278"/>
      <c r="G14" s="278"/>
      <c r="H14" s="278"/>
      <c r="I14" s="278"/>
      <c r="J14" s="278"/>
    </row>
    <row r="15" spans="1:10">
      <c r="A15" s="282"/>
      <c r="B15" s="253" t="s">
        <v>391</v>
      </c>
      <c r="C15" s="282"/>
      <c r="D15" s="282"/>
      <c r="E15" s="282"/>
      <c r="F15" s="283"/>
      <c r="G15" s="282"/>
      <c r="H15" s="282"/>
      <c r="I15" s="284"/>
      <c r="J15" s="284"/>
    </row>
    <row r="16" spans="1:10">
      <c r="A16" s="282"/>
      <c r="B16" s="282" t="s">
        <v>106</v>
      </c>
      <c r="C16" s="282"/>
      <c r="D16" s="282"/>
      <c r="E16" s="282"/>
      <c r="F16" s="282"/>
      <c r="G16" s="282"/>
      <c r="H16" s="282"/>
      <c r="I16" s="284"/>
      <c r="J16" s="284"/>
    </row>
    <row r="17" spans="1:10">
      <c r="A17" s="217"/>
      <c r="B17" s="285"/>
      <c r="C17" s="286"/>
      <c r="D17" s="286"/>
      <c r="E17" s="286"/>
      <c r="F17" s="286"/>
      <c r="G17" s="282"/>
      <c r="H17" s="282"/>
      <c r="I17" s="284"/>
      <c r="J17" s="284"/>
    </row>
    <row r="18" spans="1:10">
      <c r="A18" s="217"/>
      <c r="B18" s="282" t="s">
        <v>879</v>
      </c>
      <c r="C18" s="282"/>
      <c r="D18" s="282"/>
      <c r="E18" s="282"/>
      <c r="F18" s="282"/>
      <c r="G18" s="286"/>
      <c r="H18" s="286"/>
      <c r="I18" s="284"/>
      <c r="J18" s="284"/>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enableFormatConditionsCalculation="0">
    <pageSetUpPr fitToPage="1"/>
  </sheetPr>
  <dimension ref="A1:AA29"/>
  <sheetViews>
    <sheetView zoomScale="80" zoomScaleNormal="80" workbookViewId="0">
      <selection activeCell="C27" sqref="C27"/>
    </sheetView>
  </sheetViews>
  <sheetFormatPr defaultRowHeight="12.75"/>
  <cols>
    <col min="1" max="1" width="7.7109375" customWidth="1"/>
    <col min="2" max="2" width="40.7109375" customWidth="1"/>
    <col min="3" max="10" width="11.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1" ht="21" thickBot="1">
      <c r="A1" s="700" t="s">
        <v>876</v>
      </c>
      <c r="B1" s="701"/>
      <c r="C1" s="5"/>
      <c r="D1" s="13" t="s">
        <v>202</v>
      </c>
      <c r="E1" s="13"/>
      <c r="F1" s="14" t="s">
        <v>132</v>
      </c>
      <c r="G1" s="1"/>
      <c r="H1" s="1"/>
      <c r="I1" s="1"/>
      <c r="J1" s="1"/>
    </row>
    <row r="2" spans="1:11" ht="13.5" thickBot="1">
      <c r="A2" s="51"/>
      <c r="B2" s="362" t="s">
        <v>531</v>
      </c>
      <c r="C2" s="52" t="s">
        <v>77</v>
      </c>
      <c r="D2" s="53"/>
      <c r="E2" s="53"/>
      <c r="F2" s="51"/>
      <c r="G2" s="54"/>
      <c r="H2" s="54"/>
      <c r="I2" s="5"/>
      <c r="J2" s="5"/>
      <c r="K2" s="361"/>
    </row>
    <row r="3" spans="1:11">
      <c r="A3" s="361"/>
      <c r="B3" s="361"/>
      <c r="C3" s="361"/>
      <c r="D3" s="27"/>
      <c r="E3" s="27"/>
      <c r="F3" s="361"/>
      <c r="G3" s="55"/>
      <c r="H3" s="361"/>
      <c r="I3" s="361"/>
      <c r="J3" s="361"/>
      <c r="K3" s="361"/>
    </row>
    <row r="4" spans="1:11" ht="12.75" customHeight="1">
      <c r="A4" s="56"/>
      <c r="B4" s="57" t="s">
        <v>70</v>
      </c>
      <c r="C4" s="58" t="s">
        <v>71</v>
      </c>
      <c r="D4" s="58"/>
      <c r="E4" s="59"/>
      <c r="F4" s="59"/>
      <c r="G4" s="60" t="s">
        <v>72</v>
      </c>
      <c r="H4" s="61"/>
      <c r="I4" s="61"/>
      <c r="J4" s="61"/>
      <c r="K4" s="361"/>
    </row>
    <row r="5" spans="1:11" ht="26.1" customHeight="1">
      <c r="A5" s="62" t="s">
        <v>230</v>
      </c>
      <c r="B5" s="63" t="s">
        <v>426</v>
      </c>
      <c r="C5" s="64" t="s">
        <v>298</v>
      </c>
      <c r="D5" s="64" t="s">
        <v>231</v>
      </c>
      <c r="E5" s="64" t="s">
        <v>299</v>
      </c>
      <c r="F5" s="65" t="s">
        <v>300</v>
      </c>
      <c r="G5" s="64" t="s">
        <v>298</v>
      </c>
      <c r="H5" s="64" t="s">
        <v>231</v>
      </c>
      <c r="I5" s="64" t="s">
        <v>299</v>
      </c>
      <c r="J5" s="64" t="s">
        <v>300</v>
      </c>
      <c r="K5" s="361"/>
    </row>
    <row r="6" spans="1:11">
      <c r="A6" s="67" t="s">
        <v>232</v>
      </c>
      <c r="B6" s="68"/>
      <c r="C6" s="68" t="s">
        <v>428</v>
      </c>
      <c r="D6" s="68" t="s">
        <v>447</v>
      </c>
      <c r="E6" s="68" t="s">
        <v>428</v>
      </c>
      <c r="F6" s="68" t="s">
        <v>429</v>
      </c>
      <c r="G6" s="178" t="s">
        <v>428</v>
      </c>
      <c r="H6" s="68" t="s">
        <v>447</v>
      </c>
      <c r="I6" s="68" t="s">
        <v>428</v>
      </c>
      <c r="J6" s="68" t="s">
        <v>429</v>
      </c>
      <c r="K6" s="361"/>
    </row>
    <row r="7" spans="1:11" ht="19.5">
      <c r="A7" s="56"/>
      <c r="B7" s="705" t="s">
        <v>527</v>
      </c>
      <c r="C7" s="706"/>
      <c r="D7" s="706"/>
      <c r="E7" s="706"/>
      <c r="F7" s="706"/>
      <c r="G7" s="706"/>
      <c r="H7" s="706"/>
      <c r="I7" s="706"/>
      <c r="J7" s="706"/>
      <c r="K7" s="361"/>
    </row>
    <row r="8" spans="1:11">
      <c r="A8" s="69">
        <v>3044</v>
      </c>
      <c r="B8" s="70" t="s">
        <v>728</v>
      </c>
      <c r="C8" s="71">
        <v>65300</v>
      </c>
      <c r="D8" s="72">
        <v>13820</v>
      </c>
      <c r="E8" s="71">
        <v>5320</v>
      </c>
      <c r="F8" s="72">
        <v>4920</v>
      </c>
      <c r="G8" s="73">
        <v>68565</v>
      </c>
      <c r="H8" s="72">
        <v>14511</v>
      </c>
      <c r="I8" s="71">
        <v>5852</v>
      </c>
      <c r="J8" s="72">
        <v>5854.8</v>
      </c>
      <c r="K8" s="361"/>
    </row>
    <row r="9" spans="1:11">
      <c r="A9" s="69">
        <v>3010</v>
      </c>
      <c r="B9" s="70" t="s">
        <v>434</v>
      </c>
      <c r="C9" s="71">
        <v>50230</v>
      </c>
      <c r="D9" s="72">
        <v>13820</v>
      </c>
      <c r="E9" s="71">
        <v>5320</v>
      </c>
      <c r="F9" s="72">
        <v>4920</v>
      </c>
      <c r="G9" s="73">
        <v>52741.5</v>
      </c>
      <c r="H9" s="72">
        <v>14511</v>
      </c>
      <c r="I9" s="71">
        <v>5852</v>
      </c>
      <c r="J9" s="72">
        <v>5854.8</v>
      </c>
      <c r="K9" s="361"/>
    </row>
    <row r="10" spans="1:11">
      <c r="A10" s="69">
        <v>1980</v>
      </c>
      <c r="B10" s="70" t="s">
        <v>729</v>
      </c>
      <c r="C10" s="74" t="s">
        <v>310</v>
      </c>
      <c r="D10" s="75" t="s">
        <v>310</v>
      </c>
      <c r="E10" s="74" t="s">
        <v>310</v>
      </c>
      <c r="F10" s="75" t="s">
        <v>310</v>
      </c>
      <c r="G10" s="76" t="s">
        <v>310</v>
      </c>
      <c r="H10" s="75" t="s">
        <v>310</v>
      </c>
      <c r="I10" s="74" t="s">
        <v>310</v>
      </c>
      <c r="J10" s="75" t="s">
        <v>310</v>
      </c>
      <c r="K10" s="361"/>
    </row>
    <row r="11" spans="1:11" ht="19.5">
      <c r="A11" s="56"/>
      <c r="B11" s="705" t="s">
        <v>435</v>
      </c>
      <c r="C11" s="706"/>
      <c r="D11" s="706"/>
      <c r="E11" s="706"/>
      <c r="F11" s="706"/>
      <c r="G11" s="706"/>
      <c r="H11" s="706"/>
      <c r="I11" s="706"/>
      <c r="J11" s="706"/>
      <c r="K11" s="361"/>
    </row>
    <row r="12" spans="1:11">
      <c r="A12" s="69">
        <v>3310</v>
      </c>
      <c r="B12" s="70" t="s">
        <v>435</v>
      </c>
      <c r="C12" s="71">
        <v>57570</v>
      </c>
      <c r="D12" s="72">
        <v>20280</v>
      </c>
      <c r="E12" s="71">
        <v>7510</v>
      </c>
      <c r="F12" s="72">
        <v>9240</v>
      </c>
      <c r="G12" s="73">
        <v>60448.5</v>
      </c>
      <c r="H12" s="72">
        <v>21294</v>
      </c>
      <c r="I12" s="71">
        <v>8336.1</v>
      </c>
      <c r="J12" s="72">
        <v>10995.6</v>
      </c>
      <c r="K12" s="361"/>
    </row>
    <row r="13" spans="1:11">
      <c r="A13" s="69">
        <v>1080</v>
      </c>
      <c r="B13" s="70" t="s">
        <v>730</v>
      </c>
      <c r="C13" s="74" t="s">
        <v>310</v>
      </c>
      <c r="D13" s="75" t="s">
        <v>310</v>
      </c>
      <c r="E13" s="74" t="s">
        <v>310</v>
      </c>
      <c r="F13" s="75" t="s">
        <v>310</v>
      </c>
      <c r="G13" s="76" t="s">
        <v>310</v>
      </c>
      <c r="H13" s="75" t="s">
        <v>310</v>
      </c>
      <c r="I13" s="74" t="s">
        <v>310</v>
      </c>
      <c r="J13" s="75" t="s">
        <v>310</v>
      </c>
      <c r="K13" s="361"/>
    </row>
    <row r="14" spans="1:11">
      <c r="A14" s="56"/>
      <c r="B14" s="82"/>
      <c r="C14" s="27"/>
      <c r="D14" s="166"/>
      <c r="E14" s="27"/>
      <c r="F14" s="83"/>
      <c r="G14" s="27"/>
      <c r="H14" s="166"/>
      <c r="I14" s="27"/>
      <c r="J14" s="166"/>
      <c r="K14" s="361"/>
    </row>
    <row r="15" spans="1:11">
      <c r="A15" s="84"/>
      <c r="B15" s="85"/>
      <c r="C15" s="86"/>
      <c r="D15" s="86"/>
      <c r="E15" s="86"/>
      <c r="F15" s="63"/>
      <c r="G15" s="87"/>
      <c r="H15" s="87"/>
      <c r="I15" s="87"/>
      <c r="J15" s="84"/>
      <c r="K15" s="361"/>
    </row>
    <row r="16" spans="1:11">
      <c r="A16" s="88"/>
      <c r="B16" s="168" t="s">
        <v>731</v>
      </c>
      <c r="C16" s="88"/>
      <c r="D16" s="88"/>
      <c r="E16" s="88"/>
      <c r="F16" s="88"/>
      <c r="G16" s="88"/>
      <c r="H16" s="88"/>
      <c r="I16" s="88"/>
      <c r="J16" s="88"/>
      <c r="K16" s="361"/>
    </row>
    <row r="17" spans="1:27">
      <c r="A17" s="361"/>
      <c r="B17" s="361"/>
      <c r="C17" s="361"/>
      <c r="D17" s="361"/>
      <c r="E17" s="361"/>
      <c r="F17" s="361"/>
      <c r="G17" s="361"/>
      <c r="H17" s="361"/>
      <c r="I17" s="361"/>
      <c r="J17" s="361"/>
      <c r="K17" s="361"/>
    </row>
    <row r="18" spans="1:27">
      <c r="A18" s="166" t="s">
        <v>794</v>
      </c>
      <c r="B18" s="361"/>
      <c r="C18" s="361"/>
      <c r="D18" s="361"/>
      <c r="E18" s="361"/>
      <c r="F18" s="361"/>
      <c r="G18" s="361"/>
      <c r="H18" s="361"/>
      <c r="I18" s="361"/>
      <c r="J18" s="361"/>
      <c r="K18" s="361"/>
    </row>
    <row r="19" spans="1:27">
      <c r="A19" s="361" t="s">
        <v>554</v>
      </c>
      <c r="B19" s="620">
        <v>4310</v>
      </c>
      <c r="C19" s="361"/>
      <c r="D19" s="361"/>
      <c r="E19" s="361"/>
      <c r="F19" s="361"/>
      <c r="G19" s="361"/>
      <c r="H19" s="361"/>
      <c r="I19" s="361"/>
      <c r="J19" s="361"/>
      <c r="K19" s="361"/>
    </row>
    <row r="20" spans="1:27">
      <c r="A20" s="361" t="s">
        <v>555</v>
      </c>
      <c r="B20" s="620">
        <v>4790</v>
      </c>
      <c r="C20" s="694"/>
      <c r="D20" s="694"/>
      <c r="E20" s="694"/>
      <c r="F20" s="694"/>
      <c r="G20" s="694"/>
      <c r="H20" s="694"/>
      <c r="I20" s="694"/>
      <c r="J20" s="694"/>
      <c r="K20" s="694"/>
    </row>
    <row r="21" spans="1:27">
      <c r="A21" s="361" t="s">
        <v>556</v>
      </c>
      <c r="B21" s="620">
        <v>5170</v>
      </c>
      <c r="C21" s="361"/>
      <c r="D21" s="361"/>
      <c r="E21" s="361"/>
      <c r="F21" s="361"/>
      <c r="G21" s="361"/>
      <c r="H21" s="361"/>
      <c r="I21" s="361"/>
      <c r="J21" s="361"/>
      <c r="K21" s="361"/>
    </row>
    <row r="25" spans="1:27">
      <c r="S25" s="694"/>
      <c r="T25" s="694"/>
      <c r="U25" s="694"/>
      <c r="V25" s="694"/>
      <c r="W25" s="694"/>
      <c r="X25" s="694"/>
      <c r="Y25" s="694"/>
      <c r="Z25" s="694"/>
      <c r="AA25" s="694"/>
    </row>
    <row r="29" spans="1:27">
      <c r="S29" s="694"/>
      <c r="T29" s="694"/>
      <c r="U29" s="694"/>
      <c r="V29" s="694"/>
      <c r="W29" s="694"/>
      <c r="X29" s="694"/>
      <c r="Y29" s="694"/>
      <c r="Z29" s="694"/>
      <c r="AA29" s="694"/>
    </row>
  </sheetData>
  <mergeCells count="6">
    <mergeCell ref="A1:B1"/>
    <mergeCell ref="C20:K20"/>
    <mergeCell ref="S25:AA25"/>
    <mergeCell ref="S29:AA29"/>
    <mergeCell ref="B7:J7"/>
    <mergeCell ref="B11:J1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52" right="0.43" top="0.41" bottom="0.38" header="0.26" footer="0.21"/>
  <pageSetup paperSize="9" scale="4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enableFormatConditionsCalculation="0">
    <pageSetUpPr fitToPage="1"/>
  </sheetPr>
  <dimension ref="A1:O62"/>
  <sheetViews>
    <sheetView zoomScale="80" zoomScaleNormal="80" workbookViewId="0">
      <selection activeCell="D49" sqref="D49"/>
    </sheetView>
  </sheetViews>
  <sheetFormatPr defaultRowHeight="12.75"/>
  <cols>
    <col min="1" max="1" width="7.42578125" customWidth="1"/>
    <col min="2" max="2" width="25.5703125" customWidth="1"/>
    <col min="3" max="3" width="11.7109375" customWidth="1"/>
    <col min="4" max="4" width="14.5703125" customWidth="1"/>
    <col min="5" max="7" width="10.7109375" customWidth="1"/>
    <col min="8" max="8" width="12" customWidth="1"/>
    <col min="9" max="9" width="10.7109375" customWidth="1"/>
    <col min="10" max="10" width="12.28515625" customWidth="1"/>
    <col min="11" max="12" width="10.7109375" customWidth="1"/>
    <col min="13" max="13" width="11" customWidth="1"/>
    <col min="14" max="14" width="10.710937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5" ht="21" thickBot="1">
      <c r="A1" s="700" t="s">
        <v>876</v>
      </c>
      <c r="B1" s="701"/>
      <c r="C1" s="5"/>
      <c r="D1" s="13" t="s">
        <v>202</v>
      </c>
      <c r="E1" s="13"/>
      <c r="F1" s="14" t="s">
        <v>132</v>
      </c>
      <c r="G1" s="1"/>
      <c r="H1" s="1"/>
      <c r="I1" s="1"/>
      <c r="J1" s="1"/>
    </row>
    <row r="2" spans="1:15" ht="12.75" customHeight="1" thickBot="1">
      <c r="A2" s="51"/>
      <c r="B2" s="18" t="s">
        <v>732</v>
      </c>
      <c r="C2" s="18" t="s">
        <v>43</v>
      </c>
      <c r="D2" s="53"/>
      <c r="E2" s="53"/>
      <c r="F2" s="51"/>
      <c r="G2" s="54"/>
      <c r="H2" s="5"/>
      <c r="I2" s="5"/>
      <c r="J2" s="3"/>
      <c r="K2" s="3"/>
      <c r="L2" s="3"/>
      <c r="M2" s="15"/>
      <c r="N2" s="15"/>
    </row>
    <row r="3" spans="1:15">
      <c r="A3" s="15"/>
      <c r="B3" s="15"/>
      <c r="C3" s="15"/>
      <c r="D3" s="27"/>
      <c r="E3" s="27"/>
      <c r="F3" s="15"/>
      <c r="G3" s="3"/>
      <c r="H3" s="15"/>
      <c r="I3" s="15"/>
      <c r="J3" s="15"/>
      <c r="K3" s="15"/>
      <c r="L3" s="3"/>
      <c r="M3" s="3"/>
      <c r="N3" s="3"/>
    </row>
    <row r="4" spans="1:15">
      <c r="A4" s="89"/>
      <c r="B4" s="430" t="s">
        <v>70</v>
      </c>
      <c r="C4" s="90" t="s">
        <v>71</v>
      </c>
      <c r="D4" s="90"/>
      <c r="E4" s="91"/>
      <c r="F4" s="91"/>
      <c r="G4" s="171"/>
      <c r="H4" s="171"/>
      <c r="I4" s="92" t="s">
        <v>72</v>
      </c>
      <c r="J4" s="171"/>
      <c r="K4" s="171"/>
      <c r="L4" s="171"/>
      <c r="M4" s="171"/>
      <c r="N4" s="171"/>
    </row>
    <row r="5" spans="1:15" ht="38.25">
      <c r="A5" s="93" t="s">
        <v>230</v>
      </c>
      <c r="B5" s="27" t="s">
        <v>426</v>
      </c>
      <c r="C5" s="64" t="s">
        <v>298</v>
      </c>
      <c r="D5" s="64" t="s">
        <v>231</v>
      </c>
      <c r="E5" s="64" t="s">
        <v>299</v>
      </c>
      <c r="F5" s="64" t="s">
        <v>300</v>
      </c>
      <c r="G5" s="64" t="s">
        <v>44</v>
      </c>
      <c r="H5" s="64" t="s">
        <v>733</v>
      </c>
      <c r="I5" s="94" t="s">
        <v>298</v>
      </c>
      <c r="J5" s="64" t="s">
        <v>231</v>
      </c>
      <c r="K5" s="64" t="s">
        <v>299</v>
      </c>
      <c r="L5" s="64" t="s">
        <v>300</v>
      </c>
      <c r="M5" s="64" t="s">
        <v>44</v>
      </c>
      <c r="N5" s="64" t="s">
        <v>733</v>
      </c>
    </row>
    <row r="6" spans="1:15">
      <c r="A6" s="67" t="s">
        <v>232</v>
      </c>
      <c r="B6" s="68"/>
      <c r="C6" s="68" t="s">
        <v>428</v>
      </c>
      <c r="D6" s="95" t="s">
        <v>447</v>
      </c>
      <c r="E6" s="95" t="s">
        <v>429</v>
      </c>
      <c r="F6" s="95" t="s">
        <v>429</v>
      </c>
      <c r="G6" s="95" t="s">
        <v>447</v>
      </c>
      <c r="H6" s="95" t="s">
        <v>429</v>
      </c>
      <c r="I6" s="96" t="s">
        <v>428</v>
      </c>
      <c r="J6" s="95" t="s">
        <v>447</v>
      </c>
      <c r="K6" s="95" t="s">
        <v>429</v>
      </c>
      <c r="L6" s="95" t="s">
        <v>429</v>
      </c>
      <c r="M6" s="95" t="s">
        <v>447</v>
      </c>
      <c r="N6" s="95" t="s">
        <v>429</v>
      </c>
    </row>
    <row r="7" spans="1:15">
      <c r="A7" s="69">
        <v>3028</v>
      </c>
      <c r="B7" s="70" t="s">
        <v>534</v>
      </c>
      <c r="C7" s="71">
        <v>51720</v>
      </c>
      <c r="D7" s="72">
        <v>13310</v>
      </c>
      <c r="E7" s="71">
        <v>6420</v>
      </c>
      <c r="F7" s="71">
        <v>7880</v>
      </c>
      <c r="G7" s="71">
        <v>10410</v>
      </c>
      <c r="H7" s="74" t="s">
        <v>310</v>
      </c>
      <c r="I7" s="73">
        <v>54306</v>
      </c>
      <c r="J7" s="72">
        <v>13975.5</v>
      </c>
      <c r="K7" s="71">
        <v>6741</v>
      </c>
      <c r="L7" s="71">
        <v>8274</v>
      </c>
      <c r="M7" s="71">
        <v>10930.5</v>
      </c>
      <c r="N7" s="74" t="s">
        <v>310</v>
      </c>
      <c r="O7" s="361"/>
    </row>
    <row r="8" spans="1:15">
      <c r="A8" s="69">
        <v>3042</v>
      </c>
      <c r="B8" s="70" t="s">
        <v>734</v>
      </c>
      <c r="C8" s="74" t="s">
        <v>310</v>
      </c>
      <c r="D8" s="72">
        <v>4210</v>
      </c>
      <c r="E8" s="74" t="s">
        <v>310</v>
      </c>
      <c r="F8" s="74" t="s">
        <v>310</v>
      </c>
      <c r="G8" s="74" t="s">
        <v>310</v>
      </c>
      <c r="H8" s="74" t="s">
        <v>310</v>
      </c>
      <c r="I8" s="76" t="s">
        <v>310</v>
      </c>
      <c r="J8" s="72">
        <v>4210</v>
      </c>
      <c r="K8" s="74" t="s">
        <v>310</v>
      </c>
      <c r="L8" s="74" t="s">
        <v>310</v>
      </c>
      <c r="M8" s="74" t="s">
        <v>310</v>
      </c>
      <c r="N8" s="74" t="s">
        <v>310</v>
      </c>
      <c r="O8" s="361"/>
    </row>
    <row r="9" spans="1:15">
      <c r="A9" s="69">
        <v>3003</v>
      </c>
      <c r="B9" s="70" t="s">
        <v>535</v>
      </c>
      <c r="C9" s="71">
        <v>51720</v>
      </c>
      <c r="D9" s="75" t="s">
        <v>310</v>
      </c>
      <c r="E9" s="71">
        <v>6420</v>
      </c>
      <c r="F9" s="71">
        <v>7880</v>
      </c>
      <c r="G9" s="74" t="s">
        <v>310</v>
      </c>
      <c r="H9" s="74" t="s">
        <v>310</v>
      </c>
      <c r="I9" s="73">
        <v>54306</v>
      </c>
      <c r="J9" s="75" t="s">
        <v>310</v>
      </c>
      <c r="K9" s="71">
        <v>6741</v>
      </c>
      <c r="L9" s="71">
        <v>8274</v>
      </c>
      <c r="M9" s="74" t="s">
        <v>310</v>
      </c>
      <c r="N9" s="74" t="s">
        <v>310</v>
      </c>
      <c r="O9" s="361"/>
    </row>
    <row r="10" spans="1:15">
      <c r="A10" s="69">
        <v>3021</v>
      </c>
      <c r="B10" s="70" t="s">
        <v>302</v>
      </c>
      <c r="C10" s="71">
        <v>80780</v>
      </c>
      <c r="D10" s="72">
        <v>20750</v>
      </c>
      <c r="E10" s="71">
        <v>10410</v>
      </c>
      <c r="F10" s="71">
        <v>11090</v>
      </c>
      <c r="G10" s="71">
        <v>10410</v>
      </c>
      <c r="H10" s="74" t="s">
        <v>310</v>
      </c>
      <c r="I10" s="73">
        <v>84819</v>
      </c>
      <c r="J10" s="72">
        <v>21787.5</v>
      </c>
      <c r="K10" s="71">
        <v>10930.5</v>
      </c>
      <c r="L10" s="71">
        <v>11644.5</v>
      </c>
      <c r="M10" s="71">
        <v>10930.5</v>
      </c>
      <c r="N10" s="74" t="s">
        <v>310</v>
      </c>
      <c r="O10" s="361"/>
    </row>
    <row r="11" spans="1:15">
      <c r="A11" s="69">
        <v>3009</v>
      </c>
      <c r="B11" s="70" t="s">
        <v>536</v>
      </c>
      <c r="C11" s="71">
        <v>51720</v>
      </c>
      <c r="D11" s="72">
        <v>13310</v>
      </c>
      <c r="E11" s="71">
        <v>6420</v>
      </c>
      <c r="F11" s="71">
        <v>7880</v>
      </c>
      <c r="G11" s="71">
        <v>10410</v>
      </c>
      <c r="H11" s="74" t="s">
        <v>310</v>
      </c>
      <c r="I11" s="73">
        <v>54306</v>
      </c>
      <c r="J11" s="72">
        <v>13975.5</v>
      </c>
      <c r="K11" s="71">
        <v>6741</v>
      </c>
      <c r="L11" s="71">
        <v>8274</v>
      </c>
      <c r="M11" s="71">
        <v>10930.5</v>
      </c>
      <c r="N11" s="74" t="s">
        <v>310</v>
      </c>
      <c r="O11" s="361"/>
    </row>
    <row r="12" spans="1:15">
      <c r="A12" s="69">
        <v>3079</v>
      </c>
      <c r="B12" s="70" t="s">
        <v>537</v>
      </c>
      <c r="C12" s="71">
        <v>39810</v>
      </c>
      <c r="D12" s="72">
        <v>13310</v>
      </c>
      <c r="E12" s="71">
        <v>7460</v>
      </c>
      <c r="F12" s="71">
        <v>7880</v>
      </c>
      <c r="G12" s="71">
        <v>10410</v>
      </c>
      <c r="H12" s="74" t="s">
        <v>310</v>
      </c>
      <c r="I12" s="73">
        <v>41800.5</v>
      </c>
      <c r="J12" s="72">
        <v>13975.5</v>
      </c>
      <c r="K12" s="71">
        <v>7833</v>
      </c>
      <c r="L12" s="71">
        <v>8274</v>
      </c>
      <c r="M12" s="71">
        <v>10930.5</v>
      </c>
      <c r="N12" s="74" t="s">
        <v>310</v>
      </c>
      <c r="O12" s="361"/>
    </row>
    <row r="13" spans="1:15">
      <c r="A13" s="69">
        <v>3017</v>
      </c>
      <c r="B13" s="70" t="s">
        <v>538</v>
      </c>
      <c r="C13" s="71">
        <v>62030</v>
      </c>
      <c r="D13" s="72">
        <v>9520</v>
      </c>
      <c r="E13" s="71">
        <v>8230</v>
      </c>
      <c r="F13" s="71">
        <v>9070</v>
      </c>
      <c r="G13" s="74" t="s">
        <v>310</v>
      </c>
      <c r="H13" s="74" t="s">
        <v>310</v>
      </c>
      <c r="I13" s="73">
        <v>65131.5</v>
      </c>
      <c r="J13" s="72">
        <v>9996</v>
      </c>
      <c r="K13" s="71">
        <v>8641.5</v>
      </c>
      <c r="L13" s="71">
        <v>9523.5</v>
      </c>
      <c r="M13" s="74" t="s">
        <v>310</v>
      </c>
      <c r="N13" s="74" t="s">
        <v>310</v>
      </c>
      <c r="O13" s="361"/>
    </row>
    <row r="14" spans="1:15">
      <c r="A14" s="69">
        <v>3047</v>
      </c>
      <c r="B14" s="70" t="s">
        <v>885</v>
      </c>
      <c r="C14" s="74" t="s">
        <v>310</v>
      </c>
      <c r="D14" s="75" t="s">
        <v>310</v>
      </c>
      <c r="E14" s="74" t="s">
        <v>310</v>
      </c>
      <c r="F14" s="74" t="s">
        <v>310</v>
      </c>
      <c r="G14" s="74" t="s">
        <v>310</v>
      </c>
      <c r="H14" s="74" t="s">
        <v>310</v>
      </c>
      <c r="I14" s="76" t="s">
        <v>310</v>
      </c>
      <c r="J14" s="75" t="s">
        <v>310</v>
      </c>
      <c r="K14" s="74" t="s">
        <v>310</v>
      </c>
      <c r="L14" s="74" t="s">
        <v>310</v>
      </c>
      <c r="M14" s="74" t="s">
        <v>310</v>
      </c>
      <c r="N14" s="74" t="s">
        <v>310</v>
      </c>
      <c r="O14" s="361"/>
    </row>
    <row r="15" spans="1:15" s="428" customFormat="1">
      <c r="A15" s="69">
        <v>3046</v>
      </c>
      <c r="B15" s="70" t="s">
        <v>539</v>
      </c>
      <c r="C15" s="71">
        <v>43950</v>
      </c>
      <c r="D15" s="72">
        <v>9520</v>
      </c>
      <c r="E15" s="71">
        <v>8230</v>
      </c>
      <c r="F15" s="71">
        <v>9070</v>
      </c>
      <c r="G15" s="74" t="s">
        <v>310</v>
      </c>
      <c r="H15" s="74" t="s">
        <v>310</v>
      </c>
      <c r="I15" s="73">
        <v>46147.5</v>
      </c>
      <c r="J15" s="72">
        <v>9996</v>
      </c>
      <c r="K15" s="71">
        <v>8641.5</v>
      </c>
      <c r="L15" s="71">
        <v>9523.5</v>
      </c>
      <c r="M15" s="74" t="s">
        <v>310</v>
      </c>
      <c r="N15" s="74" t="s">
        <v>310</v>
      </c>
    </row>
    <row r="16" spans="1:15" s="428" customFormat="1">
      <c r="A16" s="88"/>
      <c r="B16" s="88"/>
      <c r="C16" s="88"/>
      <c r="D16" s="88"/>
      <c r="E16" s="88"/>
      <c r="F16" s="77"/>
      <c r="G16" s="77"/>
      <c r="H16" s="88"/>
      <c r="I16" s="78"/>
      <c r="J16" s="77"/>
      <c r="K16" s="77"/>
      <c r="L16" s="77"/>
      <c r="M16" s="77"/>
      <c r="N16" s="77"/>
    </row>
    <row r="17" spans="1:15">
      <c r="A17" s="368"/>
      <c r="B17" s="368"/>
      <c r="C17" s="368"/>
      <c r="D17" s="368"/>
      <c r="E17" s="368"/>
      <c r="F17" s="368"/>
      <c r="G17" s="368"/>
      <c r="H17" s="368"/>
      <c r="I17" s="368"/>
      <c r="J17" s="368"/>
      <c r="K17" s="368"/>
      <c r="L17" s="368"/>
      <c r="M17" s="368"/>
      <c r="N17" s="368"/>
      <c r="O17" s="361"/>
    </row>
    <row r="18" spans="1:15">
      <c r="A18" s="368"/>
      <c r="B18" s="368"/>
      <c r="C18" s="368"/>
      <c r="D18" s="368"/>
      <c r="E18" s="368"/>
      <c r="F18" s="368"/>
      <c r="G18" s="368"/>
      <c r="H18" s="368"/>
      <c r="I18" s="368"/>
      <c r="J18" s="368"/>
      <c r="K18" s="368"/>
      <c r="L18" s="368"/>
      <c r="M18" s="368"/>
      <c r="N18" s="368"/>
      <c r="O18" s="361"/>
    </row>
    <row r="19" spans="1:15">
      <c r="A19" s="368"/>
      <c r="B19" s="368" t="s">
        <v>478</v>
      </c>
      <c r="C19" s="368"/>
      <c r="D19" s="368"/>
      <c r="E19" s="368"/>
      <c r="F19" s="369">
        <v>417420</v>
      </c>
      <c r="G19" s="368"/>
      <c r="H19" s="368"/>
      <c r="I19" s="370"/>
      <c r="J19" s="370"/>
      <c r="K19" s="370"/>
      <c r="L19" s="370"/>
      <c r="M19" s="370"/>
      <c r="N19" s="368"/>
      <c r="O19" s="361"/>
    </row>
    <row r="20" spans="1:15">
      <c r="A20" s="368"/>
      <c r="B20" s="368" t="s">
        <v>46</v>
      </c>
      <c r="C20" s="368"/>
      <c r="D20" s="368"/>
      <c r="E20" s="368"/>
      <c r="F20" s="369">
        <v>4210</v>
      </c>
      <c r="G20" s="368"/>
      <c r="H20" s="368"/>
      <c r="I20" s="371"/>
      <c r="J20" s="371"/>
      <c r="K20" s="371"/>
      <c r="L20" s="371"/>
      <c r="M20" s="371"/>
      <c r="N20" s="368"/>
      <c r="O20" s="361"/>
    </row>
    <row r="21" spans="1:15">
      <c r="A21" s="368"/>
      <c r="B21" s="368"/>
      <c r="C21" s="368"/>
      <c r="D21" s="368"/>
      <c r="E21" s="368"/>
      <c r="F21" s="368"/>
      <c r="G21" s="368"/>
      <c r="H21" s="368"/>
      <c r="I21" s="371"/>
      <c r="J21" s="371"/>
      <c r="K21" s="371"/>
      <c r="L21" s="371"/>
      <c r="M21" s="371"/>
      <c r="N21" s="368"/>
      <c r="O21" s="361"/>
    </row>
    <row r="22" spans="1:15">
      <c r="A22" s="368"/>
      <c r="B22" s="368" t="s">
        <v>105</v>
      </c>
      <c r="C22" s="368"/>
      <c r="D22" s="368"/>
      <c r="E22" s="368"/>
      <c r="F22" s="368"/>
      <c r="G22" s="368"/>
      <c r="H22" s="368"/>
      <c r="I22" s="371"/>
      <c r="J22" s="371"/>
      <c r="K22" s="371"/>
      <c r="L22" s="371"/>
      <c r="M22" s="371"/>
      <c r="N22" s="368"/>
      <c r="O22" s="361"/>
    </row>
    <row r="23" spans="1:15">
      <c r="A23" s="368"/>
      <c r="B23" s="368" t="s">
        <v>541</v>
      </c>
      <c r="C23" s="368"/>
      <c r="D23" s="368"/>
      <c r="E23" s="368"/>
      <c r="F23" s="368"/>
      <c r="G23" s="368"/>
      <c r="H23" s="368"/>
      <c r="I23" s="371"/>
      <c r="J23" s="371"/>
      <c r="K23" s="371"/>
      <c r="L23" s="371"/>
      <c r="M23" s="371"/>
      <c r="N23" s="368"/>
      <c r="O23" s="361"/>
    </row>
    <row r="24" spans="1:15">
      <c r="A24" s="368"/>
      <c r="B24" s="368"/>
      <c r="C24" s="368"/>
      <c r="D24" s="368"/>
      <c r="E24" s="368"/>
      <c r="F24" s="368"/>
      <c r="G24" s="368"/>
      <c r="H24" s="368"/>
      <c r="I24" s="371"/>
      <c r="J24" s="371"/>
      <c r="K24" s="371"/>
      <c r="L24" s="371"/>
      <c r="M24" s="371"/>
      <c r="N24" s="368"/>
      <c r="O24" s="361"/>
    </row>
    <row r="25" spans="1:15">
      <c r="A25" s="368"/>
      <c r="B25" s="368" t="s">
        <v>540</v>
      </c>
      <c r="C25" s="368"/>
      <c r="D25" s="368"/>
      <c r="E25" s="368"/>
      <c r="F25" s="368"/>
      <c r="G25" s="368"/>
      <c r="H25" s="368"/>
      <c r="I25" s="371"/>
      <c r="J25" s="371"/>
      <c r="K25" s="371"/>
      <c r="L25" s="371"/>
      <c r="M25" s="371"/>
      <c r="N25" s="368"/>
      <c r="O25" s="361"/>
    </row>
    <row r="26" spans="1:15">
      <c r="A26" s="368"/>
      <c r="B26" s="368" t="s">
        <v>417</v>
      </c>
      <c r="C26" s="368"/>
      <c r="D26" s="368"/>
      <c r="E26" s="368"/>
      <c r="F26" s="368"/>
      <c r="G26" s="368"/>
      <c r="H26" s="368"/>
      <c r="I26" s="371"/>
      <c r="J26" s="371"/>
      <c r="K26" s="371"/>
      <c r="L26" s="371"/>
      <c r="M26" s="371"/>
      <c r="N26" s="368"/>
      <c r="O26" s="361"/>
    </row>
    <row r="27" spans="1:15">
      <c r="A27" s="368"/>
      <c r="B27" s="368" t="s">
        <v>418</v>
      </c>
      <c r="C27" s="368"/>
      <c r="D27" s="368"/>
      <c r="E27" s="368"/>
      <c r="F27" s="368"/>
      <c r="G27" s="368"/>
      <c r="H27" s="368"/>
      <c r="I27" s="371"/>
      <c r="J27" s="371"/>
      <c r="K27" s="371"/>
      <c r="L27" s="371"/>
      <c r="M27" s="371"/>
      <c r="N27" s="368"/>
      <c r="O27" s="361"/>
    </row>
    <row r="28" spans="1:15">
      <c r="A28" s="368"/>
      <c r="B28" s="368" t="s">
        <v>419</v>
      </c>
      <c r="C28" s="368"/>
      <c r="D28" s="368"/>
      <c r="E28" s="368"/>
      <c r="F28" s="368"/>
      <c r="G28" s="368"/>
      <c r="H28" s="368"/>
      <c r="I28" s="371"/>
      <c r="J28" s="371"/>
      <c r="K28" s="371"/>
      <c r="L28" s="371"/>
      <c r="M28" s="371"/>
      <c r="N28" s="368"/>
      <c r="O28" s="361"/>
    </row>
    <row r="29" spans="1:15">
      <c r="A29" s="368"/>
      <c r="B29" s="368" t="s">
        <v>420</v>
      </c>
      <c r="C29" s="368"/>
      <c r="D29" s="368"/>
      <c r="E29" s="368"/>
      <c r="F29" s="368"/>
      <c r="G29" s="368"/>
      <c r="H29" s="368"/>
      <c r="I29" s="368"/>
      <c r="J29" s="368"/>
      <c r="K29" s="368"/>
      <c r="L29" s="368"/>
      <c r="M29" s="368"/>
      <c r="N29" s="368"/>
      <c r="O29" s="361"/>
    </row>
    <row r="30" spans="1:15">
      <c r="A30" s="368"/>
      <c r="B30" s="368" t="s">
        <v>542</v>
      </c>
      <c r="C30" s="368"/>
      <c r="D30" s="368"/>
      <c r="E30" s="368"/>
      <c r="F30" s="368"/>
      <c r="G30" s="368"/>
      <c r="H30" s="368"/>
      <c r="I30" s="368"/>
      <c r="J30" s="368"/>
      <c r="K30" s="368"/>
      <c r="L30" s="368"/>
      <c r="M30" s="368"/>
      <c r="N30" s="368"/>
      <c r="O30" s="361"/>
    </row>
    <row r="31" spans="1:15">
      <c r="A31" s="368"/>
      <c r="B31" s="368"/>
      <c r="C31" s="368"/>
      <c r="D31" s="368"/>
      <c r="E31" s="368"/>
      <c r="F31" s="368"/>
      <c r="G31" s="368"/>
      <c r="H31" s="368"/>
      <c r="I31" s="368"/>
      <c r="J31" s="368"/>
      <c r="K31" s="368"/>
      <c r="L31" s="368"/>
      <c r="M31" s="368"/>
      <c r="N31" s="368"/>
      <c r="O31" s="361"/>
    </row>
    <row r="32" spans="1:15" ht="12.75" customHeight="1">
      <c r="A32" s="368"/>
      <c r="B32" s="694" t="s">
        <v>548</v>
      </c>
      <c r="C32" s="694"/>
      <c r="D32" s="694"/>
      <c r="E32" s="694"/>
      <c r="F32" s="694"/>
      <c r="G32" s="694"/>
      <c r="H32" s="694"/>
      <c r="I32" s="694"/>
      <c r="J32" s="694"/>
      <c r="K32" s="694"/>
      <c r="L32" s="368"/>
      <c r="M32" s="368"/>
      <c r="N32" s="368"/>
      <c r="O32" s="361"/>
    </row>
    <row r="33" spans="1:15">
      <c r="A33" s="368"/>
      <c r="B33" s="368" t="s">
        <v>549</v>
      </c>
      <c r="C33" s="368"/>
      <c r="D33" s="368"/>
      <c r="E33" s="368"/>
      <c r="F33" s="368"/>
      <c r="G33" s="368"/>
      <c r="H33" s="368"/>
      <c r="I33" s="368"/>
      <c r="J33" s="368"/>
      <c r="K33" s="368"/>
      <c r="L33" s="368"/>
      <c r="M33" s="368"/>
      <c r="N33" s="368"/>
      <c r="O33" s="361"/>
    </row>
    <row r="34" spans="1:15">
      <c r="A34" s="368"/>
      <c r="B34" s="368"/>
      <c r="C34" s="368"/>
      <c r="D34" s="368"/>
      <c r="E34" s="368"/>
      <c r="F34" s="368"/>
      <c r="G34" s="368"/>
      <c r="H34" s="368"/>
      <c r="I34" s="368"/>
      <c r="J34" s="368"/>
      <c r="K34" s="368"/>
      <c r="L34" s="368"/>
      <c r="M34" s="368"/>
      <c r="N34" s="368"/>
      <c r="O34" s="361"/>
    </row>
    <row r="35" spans="1:15">
      <c r="A35" s="368" t="s">
        <v>569</v>
      </c>
      <c r="B35" s="368"/>
      <c r="C35" s="368"/>
      <c r="D35" s="368"/>
      <c r="E35" s="368"/>
      <c r="F35" s="368"/>
      <c r="G35" s="368"/>
      <c r="H35" s="368"/>
      <c r="I35" s="368"/>
      <c r="J35" s="368"/>
      <c r="K35" s="368"/>
      <c r="L35" s="368"/>
      <c r="M35" s="368"/>
      <c r="N35" s="368"/>
      <c r="O35" s="361"/>
    </row>
    <row r="36" spans="1:15">
      <c r="A36" s="368" t="s">
        <v>554</v>
      </c>
      <c r="B36" s="369">
        <v>4310</v>
      </c>
      <c r="C36" s="368"/>
      <c r="D36" s="368"/>
      <c r="E36" s="368"/>
      <c r="F36" s="368"/>
      <c r="G36" s="368"/>
      <c r="H36" s="368"/>
      <c r="I36" s="368"/>
      <c r="J36" s="368"/>
      <c r="K36" s="368"/>
      <c r="L36" s="368"/>
      <c r="M36" s="368"/>
      <c r="N36" s="368"/>
      <c r="O36" s="361"/>
    </row>
    <row r="37" spans="1:15">
      <c r="A37" s="368" t="s">
        <v>555</v>
      </c>
      <c r="B37" s="369">
        <v>4790</v>
      </c>
      <c r="C37" s="368"/>
      <c r="D37" s="368"/>
      <c r="E37" s="368"/>
      <c r="F37" s="368"/>
      <c r="G37" s="368"/>
      <c r="H37" s="368"/>
      <c r="I37" s="368"/>
      <c r="J37" s="368"/>
      <c r="K37" s="368"/>
      <c r="L37" s="368"/>
      <c r="M37" s="368"/>
      <c r="N37" s="368"/>
      <c r="O37" s="361"/>
    </row>
    <row r="38" spans="1:15">
      <c r="A38" s="368" t="s">
        <v>556</v>
      </c>
      <c r="B38" s="369">
        <v>5170</v>
      </c>
      <c r="C38" s="368"/>
      <c r="D38" s="368"/>
      <c r="E38" s="368"/>
      <c r="F38" s="368"/>
      <c r="G38" s="368"/>
      <c r="H38" s="368"/>
      <c r="I38" s="368"/>
      <c r="J38" s="368"/>
      <c r="K38" s="368"/>
      <c r="L38" s="368"/>
      <c r="M38" s="368"/>
      <c r="N38" s="368"/>
      <c r="O38" s="361"/>
    </row>
    <row r="39" spans="1:15">
      <c r="A39" s="368"/>
      <c r="B39" s="368"/>
      <c r="C39" s="368"/>
      <c r="D39" s="368"/>
      <c r="E39" s="368"/>
      <c r="F39" s="368"/>
      <c r="G39" s="368"/>
      <c r="H39" s="368"/>
      <c r="I39" s="368"/>
      <c r="J39" s="368"/>
      <c r="K39" s="368"/>
      <c r="L39" s="368"/>
      <c r="M39" s="368"/>
      <c r="N39" s="368"/>
      <c r="O39" s="361"/>
    </row>
    <row r="40" spans="1:15">
      <c r="A40" s="368"/>
      <c r="B40" s="368" t="s">
        <v>491</v>
      </c>
      <c r="C40" s="368" t="s">
        <v>344</v>
      </c>
      <c r="D40" s="368"/>
      <c r="E40" s="368"/>
      <c r="F40" s="368"/>
      <c r="G40" s="368"/>
      <c r="H40" s="368"/>
      <c r="I40" s="368"/>
      <c r="J40" s="368"/>
      <c r="K40" s="368"/>
      <c r="L40" s="368"/>
      <c r="M40" s="368"/>
      <c r="N40" s="368"/>
      <c r="O40" s="361"/>
    </row>
    <row r="41" spans="1:15" ht="12.6" customHeight="1">
      <c r="A41" s="368"/>
      <c r="B41" s="368"/>
      <c r="C41" s="368"/>
      <c r="D41" s="368"/>
      <c r="E41" s="368"/>
      <c r="F41" s="368"/>
      <c r="G41" s="368"/>
      <c r="H41" s="368"/>
      <c r="I41" s="368"/>
      <c r="J41" s="368"/>
      <c r="K41" s="368"/>
      <c r="L41" s="368"/>
      <c r="M41" s="368"/>
      <c r="N41" s="368"/>
      <c r="O41" s="361"/>
    </row>
    <row r="42" spans="1:15">
      <c r="A42" s="368"/>
      <c r="B42" s="368"/>
      <c r="C42" s="368"/>
      <c r="D42" s="368"/>
      <c r="E42" s="368"/>
      <c r="F42" s="368"/>
      <c r="G42" s="368"/>
      <c r="H42" s="368"/>
      <c r="I42" s="368"/>
      <c r="J42" s="368"/>
      <c r="K42" s="368"/>
      <c r="L42" s="368"/>
      <c r="M42" s="368"/>
      <c r="N42" s="368"/>
      <c r="O42" s="361"/>
    </row>
    <row r="43" spans="1:15">
      <c r="A43" s="368"/>
      <c r="B43" s="368" t="s">
        <v>76</v>
      </c>
      <c r="C43" s="17">
        <v>922370</v>
      </c>
      <c r="D43" s="368" t="s">
        <v>718</v>
      </c>
      <c r="E43" s="368"/>
      <c r="F43" s="368"/>
      <c r="G43" s="368"/>
      <c r="H43" s="368"/>
      <c r="I43" s="368"/>
      <c r="J43" s="368"/>
      <c r="K43" s="368"/>
      <c r="L43" s="368"/>
      <c r="M43" s="368"/>
      <c r="N43" s="368"/>
      <c r="O43" s="361"/>
    </row>
    <row r="44" spans="1:15">
      <c r="A44" s="368"/>
      <c r="B44" s="368" t="s">
        <v>753</v>
      </c>
      <c r="C44" s="17">
        <v>1000000</v>
      </c>
      <c r="D44" s="368" t="s">
        <v>718</v>
      </c>
      <c r="E44" s="368"/>
      <c r="F44" s="368"/>
      <c r="G44" s="368"/>
      <c r="H44" s="368"/>
      <c r="I44" s="368"/>
      <c r="J44" s="368"/>
      <c r="K44" s="368"/>
      <c r="L44" s="368"/>
      <c r="M44" s="368"/>
      <c r="N44" s="368"/>
      <c r="O44" s="361"/>
    </row>
    <row r="45" spans="1:15">
      <c r="A45" s="368"/>
      <c r="B45" s="368" t="s">
        <v>345</v>
      </c>
      <c r="C45" s="17">
        <v>1614150</v>
      </c>
      <c r="D45" s="368" t="s">
        <v>718</v>
      </c>
      <c r="E45" s="368"/>
      <c r="F45" s="368"/>
      <c r="G45" s="368"/>
      <c r="H45" s="368"/>
      <c r="I45" s="368"/>
      <c r="J45" s="368"/>
      <c r="K45" s="368"/>
      <c r="L45" s="368"/>
      <c r="M45" s="368"/>
      <c r="N45" s="368"/>
      <c r="O45" s="361"/>
    </row>
    <row r="46" spans="1:15">
      <c r="A46" s="368"/>
      <c r="B46" s="368" t="s">
        <v>346</v>
      </c>
      <c r="C46" s="17">
        <v>230590</v>
      </c>
      <c r="D46" s="368" t="s">
        <v>718</v>
      </c>
      <c r="E46" s="368"/>
      <c r="F46" s="368"/>
      <c r="G46" s="368"/>
      <c r="H46" s="368"/>
      <c r="I46" s="368"/>
      <c r="J46" s="368"/>
      <c r="K46" s="368"/>
      <c r="L46" s="368"/>
      <c r="M46" s="368"/>
      <c r="N46" s="368"/>
      <c r="O46" s="361"/>
    </row>
    <row r="47" spans="1:15">
      <c r="A47" s="368"/>
      <c r="B47" s="368" t="s">
        <v>856</v>
      </c>
      <c r="C47" s="17">
        <v>737890</v>
      </c>
      <c r="D47" s="368" t="s">
        <v>718</v>
      </c>
      <c r="E47" s="368"/>
      <c r="F47" s="368"/>
      <c r="G47" s="368"/>
      <c r="H47" s="368"/>
      <c r="I47" s="368"/>
      <c r="J47" s="368"/>
      <c r="K47" s="368"/>
      <c r="L47" s="368"/>
      <c r="M47" s="368"/>
      <c r="N47" s="368"/>
      <c r="O47" s="361"/>
    </row>
    <row r="48" spans="1:15">
      <c r="A48" s="368"/>
      <c r="B48" s="368" t="s">
        <v>857</v>
      </c>
      <c r="C48" s="17">
        <v>2305920</v>
      </c>
      <c r="D48" s="368" t="s">
        <v>718</v>
      </c>
      <c r="E48" s="368"/>
      <c r="F48" s="368"/>
      <c r="G48" s="368"/>
      <c r="H48" s="368"/>
      <c r="I48" s="368"/>
      <c r="J48" s="368"/>
      <c r="K48" s="368"/>
      <c r="L48" s="368"/>
      <c r="M48" s="368"/>
      <c r="N48" s="368"/>
      <c r="O48" s="361"/>
    </row>
    <row r="49" spans="1:15">
      <c r="A49" s="368"/>
      <c r="B49" s="368"/>
      <c r="C49" s="369"/>
      <c r="D49" s="368"/>
      <c r="E49" s="368"/>
      <c r="F49" s="368"/>
      <c r="G49" s="368"/>
      <c r="H49" s="368"/>
      <c r="I49" s="368"/>
      <c r="J49" s="368"/>
      <c r="K49" s="368"/>
      <c r="L49" s="368"/>
      <c r="M49" s="368"/>
      <c r="N49" s="368"/>
      <c r="O49" s="361"/>
    </row>
    <row r="50" spans="1:15">
      <c r="A50" s="368"/>
      <c r="B50" s="368"/>
      <c r="C50" s="368"/>
      <c r="D50" s="368"/>
      <c r="E50" s="368"/>
      <c r="F50" s="368"/>
      <c r="G50" s="368"/>
      <c r="H50" s="368"/>
      <c r="I50" s="368"/>
      <c r="J50" s="368"/>
      <c r="K50" s="368"/>
      <c r="L50" s="368"/>
      <c r="M50" s="368"/>
      <c r="N50" s="368"/>
      <c r="O50" s="361"/>
    </row>
    <row r="51" spans="1:15">
      <c r="A51" s="368"/>
      <c r="B51" s="368" t="s">
        <v>858</v>
      </c>
      <c r="C51" s="368"/>
      <c r="D51" s="368"/>
      <c r="E51" s="368"/>
      <c r="F51" s="368"/>
      <c r="G51" s="368"/>
      <c r="H51" s="368"/>
      <c r="I51" s="368"/>
      <c r="J51" s="368"/>
      <c r="K51" s="368"/>
      <c r="L51" s="368"/>
      <c r="M51" s="368"/>
      <c r="N51" s="368"/>
      <c r="O51" s="361"/>
    </row>
    <row r="52" spans="1:15">
      <c r="A52" s="368"/>
      <c r="B52" s="368"/>
      <c r="C52" s="368"/>
      <c r="D52" s="368"/>
      <c r="E52" s="368"/>
      <c r="F52" s="368"/>
      <c r="G52" s="368"/>
      <c r="H52" s="368"/>
      <c r="I52" s="368"/>
      <c r="J52" s="368"/>
      <c r="K52" s="368"/>
      <c r="L52" s="368"/>
      <c r="M52" s="368"/>
      <c r="N52" s="368"/>
      <c r="O52" s="361"/>
    </row>
    <row r="53" spans="1:15">
      <c r="A53" s="368"/>
      <c r="B53" s="368" t="s">
        <v>859</v>
      </c>
      <c r="C53" s="368"/>
      <c r="D53" s="368"/>
      <c r="E53" s="368"/>
      <c r="F53" s="368"/>
      <c r="G53" s="368"/>
      <c r="H53" s="368"/>
      <c r="I53" s="368"/>
      <c r="J53" s="368"/>
      <c r="K53" s="368"/>
      <c r="L53" s="368"/>
      <c r="M53" s="368"/>
      <c r="N53" s="368"/>
      <c r="O53" s="361"/>
    </row>
    <row r="54" spans="1:15">
      <c r="A54" s="368"/>
      <c r="B54" s="368"/>
      <c r="C54" s="368"/>
      <c r="D54" s="368"/>
      <c r="E54" s="368"/>
      <c r="F54" s="368"/>
      <c r="G54" s="368"/>
      <c r="H54" s="368"/>
      <c r="I54" s="368"/>
      <c r="J54" s="368"/>
      <c r="K54" s="368"/>
      <c r="L54" s="368"/>
      <c r="M54" s="368"/>
      <c r="N54" s="368"/>
      <c r="O54" s="361"/>
    </row>
    <row r="55" spans="1:15">
      <c r="A55" s="368"/>
      <c r="B55" s="368" t="s">
        <v>860</v>
      </c>
      <c r="C55" s="368"/>
      <c r="D55" s="368"/>
      <c r="E55" s="368"/>
      <c r="F55" s="368"/>
      <c r="G55" s="368"/>
      <c r="H55" s="368"/>
      <c r="I55" s="368"/>
      <c r="J55" s="368"/>
      <c r="K55" s="368"/>
      <c r="L55" s="368"/>
      <c r="M55" s="368"/>
      <c r="N55" s="368"/>
      <c r="O55" s="361"/>
    </row>
    <row r="56" spans="1:15">
      <c r="A56" s="368"/>
      <c r="B56" s="368" t="s">
        <v>861</v>
      </c>
      <c r="C56" s="369">
        <v>1600000</v>
      </c>
      <c r="D56" s="368" t="s">
        <v>718</v>
      </c>
      <c r="E56" s="368"/>
      <c r="F56" s="368"/>
      <c r="G56" s="368"/>
      <c r="H56" s="368"/>
      <c r="I56" s="368"/>
      <c r="J56" s="368"/>
      <c r="K56" s="368"/>
      <c r="L56" s="368"/>
      <c r="M56" s="368"/>
      <c r="N56" s="368"/>
      <c r="O56" s="361"/>
    </row>
    <row r="57" spans="1:15">
      <c r="A57" s="368"/>
      <c r="B57" s="368" t="s">
        <v>862</v>
      </c>
      <c r="C57" s="369">
        <v>700000</v>
      </c>
      <c r="D57" s="368" t="s">
        <v>718</v>
      </c>
      <c r="E57" s="368"/>
      <c r="F57" s="368"/>
      <c r="G57" s="368"/>
      <c r="H57" s="368"/>
      <c r="I57" s="368"/>
      <c r="J57" s="368"/>
      <c r="K57" s="368"/>
      <c r="L57" s="368"/>
      <c r="M57" s="368"/>
      <c r="N57" s="368"/>
      <c r="O57" s="361"/>
    </row>
    <row r="58" spans="1:15">
      <c r="A58" s="368"/>
      <c r="B58" s="368" t="s">
        <v>863</v>
      </c>
      <c r="C58" s="369">
        <v>1600000</v>
      </c>
      <c r="D58" s="368" t="s">
        <v>718</v>
      </c>
      <c r="E58" s="368"/>
      <c r="F58" s="368"/>
      <c r="G58" s="368"/>
      <c r="H58" s="368"/>
      <c r="I58" s="368"/>
      <c r="J58" s="368"/>
      <c r="K58" s="368"/>
      <c r="L58" s="368"/>
      <c r="M58" s="368"/>
      <c r="N58" s="368"/>
      <c r="O58" s="361"/>
    </row>
    <row r="59" spans="1:15">
      <c r="A59" s="368"/>
      <c r="B59" s="368" t="s">
        <v>864</v>
      </c>
      <c r="C59" s="369">
        <v>200000</v>
      </c>
      <c r="D59" s="368" t="s">
        <v>718</v>
      </c>
      <c r="E59" s="368"/>
      <c r="F59" s="368"/>
      <c r="G59" s="368"/>
      <c r="H59" s="368"/>
      <c r="I59" s="368"/>
      <c r="J59" s="368"/>
      <c r="K59" s="368"/>
      <c r="L59" s="368"/>
      <c r="M59" s="368"/>
      <c r="N59" s="368"/>
      <c r="O59" s="361"/>
    </row>
    <row r="60" spans="1:15">
      <c r="A60" s="368"/>
      <c r="B60" s="368" t="s">
        <v>865</v>
      </c>
      <c r="C60" s="369">
        <v>700000</v>
      </c>
      <c r="D60" s="368" t="s">
        <v>718</v>
      </c>
      <c r="E60" s="368"/>
      <c r="F60" s="368"/>
      <c r="G60" s="368"/>
      <c r="H60" s="368"/>
      <c r="I60" s="368"/>
      <c r="J60" s="368"/>
      <c r="K60" s="368"/>
      <c r="L60" s="368"/>
      <c r="M60" s="368"/>
      <c r="N60" s="368"/>
      <c r="O60" s="361"/>
    </row>
    <row r="61" spans="1:15">
      <c r="A61" s="368"/>
      <c r="B61" s="368" t="s">
        <v>866</v>
      </c>
      <c r="C61" s="369">
        <v>1000000</v>
      </c>
      <c r="D61" s="368" t="s">
        <v>718</v>
      </c>
      <c r="E61" s="368"/>
      <c r="F61" s="368"/>
      <c r="G61" s="368"/>
      <c r="H61" s="368"/>
      <c r="I61" s="368"/>
      <c r="J61" s="368"/>
      <c r="K61" s="368"/>
      <c r="L61" s="368"/>
      <c r="M61" s="368"/>
      <c r="N61" s="368"/>
      <c r="O61" s="361"/>
    </row>
    <row r="62" spans="1:15">
      <c r="A62" s="368"/>
      <c r="B62" s="368" t="s">
        <v>867</v>
      </c>
      <c r="C62" s="369">
        <v>1600000</v>
      </c>
      <c r="D62" s="368" t="s">
        <v>718</v>
      </c>
      <c r="E62" s="368"/>
      <c r="F62" s="368"/>
      <c r="G62" s="368"/>
      <c r="H62" s="368"/>
      <c r="I62" s="368"/>
      <c r="J62" s="368"/>
      <c r="K62" s="368"/>
      <c r="L62" s="368"/>
      <c r="M62" s="368"/>
      <c r="N62" s="368"/>
      <c r="O62" s="361"/>
    </row>
  </sheetData>
  <mergeCells count="2">
    <mergeCell ref="B32:K32"/>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2" right="0.34" top="0.38" bottom="0.34" header="0.24" footer="0.23"/>
  <pageSetup paperSize="9" scale="8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enableFormatConditionsCalculation="0"/>
  <dimension ref="A1:J15"/>
  <sheetViews>
    <sheetView zoomScale="80" zoomScaleNormal="80" workbookViewId="0">
      <selection activeCell="A53" sqref="A53:XFD53"/>
    </sheetView>
  </sheetViews>
  <sheetFormatPr defaultRowHeight="12.75"/>
  <cols>
    <col min="1" max="1" width="23" customWidth="1"/>
    <col min="2" max="2" width="28.7109375" bestFit="1" customWidth="1"/>
    <col min="3" max="3" width="18.28515625" customWidth="1"/>
    <col min="4" max="4" width="18.5703125" customWidth="1"/>
    <col min="5" max="5" width="9.7109375" customWidth="1"/>
    <col min="6" max="6" width="9.28515625" hidden="1" customWidth="1"/>
    <col min="7" max="7" width="18.42578125" customWidth="1"/>
    <col min="8" max="8" width="17.42578125" customWidth="1"/>
  </cols>
  <sheetData>
    <row r="1" spans="1:10" ht="21" thickBot="1">
      <c r="A1" s="700" t="s">
        <v>876</v>
      </c>
      <c r="B1" s="701"/>
      <c r="C1" s="5"/>
      <c r="D1" s="13" t="s">
        <v>202</v>
      </c>
      <c r="E1" s="13"/>
      <c r="F1" s="14" t="s">
        <v>132</v>
      </c>
      <c r="G1" s="1"/>
      <c r="H1" s="1"/>
      <c r="I1" s="1"/>
      <c r="J1" s="1"/>
    </row>
    <row r="2" spans="1:10" ht="12.75" customHeight="1"/>
    <row r="3" spans="1:10" ht="12.75" customHeight="1">
      <c r="A3" s="472" t="s">
        <v>219</v>
      </c>
      <c r="B3" s="472" t="s">
        <v>406</v>
      </c>
      <c r="C3" s="472"/>
      <c r="D3" s="472"/>
      <c r="E3" s="472"/>
      <c r="F3" s="472"/>
      <c r="G3" s="472"/>
      <c r="H3" s="472"/>
      <c r="I3" s="472"/>
    </row>
    <row r="4" spans="1:10" ht="13.5" thickBot="1">
      <c r="A4" s="472" t="s">
        <v>407</v>
      </c>
      <c r="B4" s="472" t="s">
        <v>408</v>
      </c>
      <c r="C4" s="472"/>
      <c r="D4" s="472"/>
      <c r="E4" s="472"/>
      <c r="F4" s="472"/>
      <c r="G4" s="472" t="s">
        <v>143</v>
      </c>
      <c r="H4" s="472"/>
      <c r="I4" s="472"/>
    </row>
    <row r="5" spans="1:10" ht="48" customHeight="1">
      <c r="A5" s="472" t="s">
        <v>820</v>
      </c>
      <c r="B5" s="472" t="s">
        <v>217</v>
      </c>
      <c r="C5" s="472" t="s">
        <v>117</v>
      </c>
      <c r="D5" s="472" t="s">
        <v>118</v>
      </c>
      <c r="E5" s="472" t="s">
        <v>215</v>
      </c>
      <c r="F5" s="472"/>
      <c r="G5" s="472" t="s">
        <v>117</v>
      </c>
      <c r="H5" s="472" t="s">
        <v>118</v>
      </c>
      <c r="I5" s="472" t="s">
        <v>215</v>
      </c>
    </row>
    <row r="6" spans="1:10">
      <c r="A6" s="472">
        <v>3007</v>
      </c>
      <c r="B6" s="472" t="s">
        <v>119</v>
      </c>
      <c r="C6" s="560">
        <v>91430</v>
      </c>
      <c r="D6" s="560">
        <v>86760</v>
      </c>
      <c r="E6" s="560">
        <v>6650</v>
      </c>
      <c r="F6" s="560"/>
      <c r="G6" s="560">
        <f t="shared" ref="G6:I7" si="0">+C6*1.04</f>
        <v>95087.2</v>
      </c>
      <c r="H6" s="560">
        <f t="shared" si="0"/>
        <v>90230.400000000009</v>
      </c>
      <c r="I6" s="560">
        <f t="shared" si="0"/>
        <v>6916</v>
      </c>
    </row>
    <row r="7" spans="1:10">
      <c r="A7" s="472">
        <v>3012</v>
      </c>
      <c r="B7" s="472" t="s">
        <v>120</v>
      </c>
      <c r="C7" s="560">
        <v>55410</v>
      </c>
      <c r="D7" s="560">
        <v>51880</v>
      </c>
      <c r="E7" s="560">
        <v>5920</v>
      </c>
      <c r="F7" s="560"/>
      <c r="G7" s="560">
        <f t="shared" si="0"/>
        <v>57626.400000000001</v>
      </c>
      <c r="H7" s="560">
        <f t="shared" si="0"/>
        <v>53955.200000000004</v>
      </c>
      <c r="I7" s="560">
        <f t="shared" si="0"/>
        <v>6156.8</v>
      </c>
    </row>
    <row r="8" spans="1:10">
      <c r="A8" s="472">
        <v>3013</v>
      </c>
      <c r="B8" s="472" t="s">
        <v>121</v>
      </c>
      <c r="C8" s="560">
        <v>55410</v>
      </c>
      <c r="D8" s="560" t="s">
        <v>310</v>
      </c>
      <c r="E8" s="560">
        <v>5920</v>
      </c>
      <c r="F8" s="560"/>
      <c r="G8" s="560">
        <f>+C8*1.04</f>
        <v>57626.400000000001</v>
      </c>
      <c r="H8" s="560" t="s">
        <v>310</v>
      </c>
      <c r="I8" s="560">
        <f>+E8*1.04</f>
        <v>6156.8</v>
      </c>
    </row>
    <row r="9" spans="1:10">
      <c r="A9" s="472"/>
      <c r="B9" s="472" t="s">
        <v>431</v>
      </c>
      <c r="C9" s="560">
        <v>4910</v>
      </c>
      <c r="D9" s="560" t="s">
        <v>310</v>
      </c>
      <c r="E9" s="560" t="s">
        <v>310</v>
      </c>
      <c r="F9" s="560"/>
      <c r="G9" s="560">
        <f>+C9*1.04</f>
        <v>5106.4000000000005</v>
      </c>
      <c r="H9" s="560" t="s">
        <v>310</v>
      </c>
      <c r="I9" s="560" t="s">
        <v>310</v>
      </c>
    </row>
    <row r="10" spans="1:10">
      <c r="A10" s="472"/>
      <c r="B10" s="472" t="s">
        <v>432</v>
      </c>
      <c r="C10" s="560">
        <v>2880</v>
      </c>
      <c r="D10" s="560" t="s">
        <v>310</v>
      </c>
      <c r="E10" s="560" t="s">
        <v>310</v>
      </c>
      <c r="F10" s="560"/>
      <c r="G10" s="560">
        <f>+C10*1.04</f>
        <v>2995.2000000000003</v>
      </c>
      <c r="H10" s="560" t="s">
        <v>310</v>
      </c>
      <c r="I10" s="560" t="s">
        <v>310</v>
      </c>
    </row>
    <row r="13" spans="1:10" ht="12.75" customHeight="1">
      <c r="A13" s="694"/>
      <c r="B13" s="694"/>
      <c r="C13" s="694"/>
      <c r="D13" s="694"/>
      <c r="E13" s="694"/>
      <c r="F13" s="694"/>
      <c r="G13" s="694"/>
      <c r="H13" s="694"/>
      <c r="I13" s="694"/>
    </row>
    <row r="14" spans="1:10" ht="12.4" customHeight="1">
      <c r="A14" s="694"/>
      <c r="B14" s="694"/>
      <c r="C14" s="694"/>
      <c r="D14" s="694"/>
      <c r="E14" s="694"/>
      <c r="F14" s="694"/>
      <c r="G14" s="694"/>
      <c r="H14" s="694"/>
      <c r="I14" s="694"/>
    </row>
    <row r="15" spans="1:10" ht="29.25" customHeight="1"/>
  </sheetData>
  <mergeCells count="3">
    <mergeCell ref="A14:I14"/>
    <mergeCell ref="A13:I13"/>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enableFormatConditionsCalculation="0"/>
  <dimension ref="A1:J37"/>
  <sheetViews>
    <sheetView zoomScale="80" zoomScaleNormal="80" workbookViewId="0">
      <selection activeCell="C22" sqref="C22:C26"/>
    </sheetView>
  </sheetViews>
  <sheetFormatPr defaultRowHeight="12.75"/>
  <cols>
    <col min="1" max="1" width="15" customWidth="1"/>
    <col min="2" max="2" width="31.7109375" customWidth="1"/>
    <col min="3" max="3" width="15.5703125" customWidth="1"/>
    <col min="4" max="4" width="12.5703125" customWidth="1"/>
    <col min="5" max="5" width="13.5703125" customWidth="1"/>
    <col min="6" max="6" width="14.42578125" customWidth="1"/>
    <col min="7" max="7" width="15.28515625" customWidth="1"/>
    <col min="8" max="8" width="12.42578125" customWidth="1"/>
    <col min="9" max="9" width="13" customWidth="1"/>
    <col min="10" max="10" width="11.42578125" customWidth="1"/>
  </cols>
  <sheetData>
    <row r="1" spans="1:10" ht="21" thickBot="1">
      <c r="A1" s="700" t="s">
        <v>876</v>
      </c>
      <c r="B1" s="701"/>
      <c r="C1" s="5"/>
      <c r="D1" s="13" t="s">
        <v>202</v>
      </c>
      <c r="E1" s="13"/>
      <c r="F1" s="14" t="s">
        <v>132</v>
      </c>
      <c r="G1" s="1"/>
      <c r="H1" s="1"/>
      <c r="I1" s="1"/>
      <c r="J1" s="1"/>
    </row>
    <row r="2" spans="1:10" ht="12.75" customHeight="1"/>
    <row r="3" spans="1:10" ht="13.5" thickBot="1">
      <c r="A3" s="425" t="s">
        <v>135</v>
      </c>
      <c r="B3" s="425" t="s">
        <v>134</v>
      </c>
      <c r="C3" s="425"/>
      <c r="D3" s="425"/>
      <c r="E3" s="425"/>
      <c r="F3" s="425"/>
      <c r="G3" s="425"/>
      <c r="H3" s="425"/>
      <c r="I3" s="425"/>
      <c r="J3" s="425"/>
    </row>
    <row r="4" spans="1:10">
      <c r="A4" s="425"/>
      <c r="B4" s="425"/>
      <c r="C4" s="425"/>
      <c r="D4" s="425"/>
      <c r="E4" s="425"/>
      <c r="F4" s="425"/>
      <c r="G4" s="425"/>
      <c r="H4" s="425"/>
      <c r="I4" s="425"/>
      <c r="J4" s="425"/>
    </row>
    <row r="5" spans="1:10">
      <c r="A5" s="425"/>
      <c r="B5" s="425"/>
      <c r="C5" s="425" t="s">
        <v>72</v>
      </c>
      <c r="D5" s="425"/>
      <c r="E5" s="425"/>
      <c r="F5" s="425"/>
      <c r="G5" s="425" t="s">
        <v>71</v>
      </c>
      <c r="H5" s="425"/>
      <c r="I5" s="425"/>
      <c r="J5" s="425"/>
    </row>
    <row r="6" spans="1:10">
      <c r="A6" s="425" t="s">
        <v>230</v>
      </c>
      <c r="B6" s="425" t="s">
        <v>426</v>
      </c>
      <c r="C6" s="425" t="s">
        <v>16</v>
      </c>
      <c r="D6" s="425" t="s">
        <v>231</v>
      </c>
      <c r="E6" s="425" t="s">
        <v>48</v>
      </c>
      <c r="F6" s="425" t="s">
        <v>15</v>
      </c>
      <c r="G6" s="425" t="s">
        <v>16</v>
      </c>
      <c r="H6" s="425" t="s">
        <v>231</v>
      </c>
      <c r="I6" s="425" t="s">
        <v>48</v>
      </c>
      <c r="J6" s="425" t="s">
        <v>15</v>
      </c>
    </row>
    <row r="7" spans="1:10">
      <c r="A7" s="425" t="s">
        <v>232</v>
      </c>
      <c r="B7" s="425"/>
      <c r="C7" s="425" t="s">
        <v>428</v>
      </c>
      <c r="D7" s="425" t="s">
        <v>447</v>
      </c>
      <c r="E7" s="425" t="s">
        <v>428</v>
      </c>
      <c r="F7" s="425" t="s">
        <v>428</v>
      </c>
      <c r="G7" s="425" t="s">
        <v>428</v>
      </c>
      <c r="H7" s="425" t="s">
        <v>447</v>
      </c>
      <c r="I7" s="425" t="s">
        <v>428</v>
      </c>
      <c r="J7" s="425" t="s">
        <v>428</v>
      </c>
    </row>
    <row r="8" spans="1:10">
      <c r="A8" s="425">
        <v>3009</v>
      </c>
      <c r="B8" s="425" t="s">
        <v>416</v>
      </c>
      <c r="C8" s="426">
        <v>46220</v>
      </c>
      <c r="D8" s="426">
        <v>12100</v>
      </c>
      <c r="E8" s="426">
        <v>6120</v>
      </c>
      <c r="F8" s="427">
        <v>7640</v>
      </c>
      <c r="G8" s="425">
        <v>44020</v>
      </c>
      <c r="H8" s="426">
        <v>11520</v>
      </c>
      <c r="I8" s="426">
        <v>5560</v>
      </c>
      <c r="J8" s="426">
        <v>7490</v>
      </c>
    </row>
    <row r="9" spans="1:10">
      <c r="A9" s="425">
        <v>3003</v>
      </c>
      <c r="B9" s="425" t="s">
        <v>356</v>
      </c>
      <c r="C9" s="426">
        <v>46220</v>
      </c>
      <c r="D9" s="426" t="s">
        <v>310</v>
      </c>
      <c r="E9" s="426">
        <v>6120</v>
      </c>
      <c r="F9" s="427">
        <v>7640</v>
      </c>
      <c r="G9" s="425">
        <v>44020</v>
      </c>
      <c r="H9" s="426"/>
      <c r="I9" s="426">
        <v>5560</v>
      </c>
      <c r="J9" s="426">
        <v>7490</v>
      </c>
    </row>
    <row r="10" spans="1:10">
      <c r="A10" s="425">
        <v>3017</v>
      </c>
      <c r="B10" s="425" t="s">
        <v>49</v>
      </c>
      <c r="C10" s="427">
        <v>55430</v>
      </c>
      <c r="D10" s="426">
        <v>8650</v>
      </c>
      <c r="E10" s="426">
        <v>7840</v>
      </c>
      <c r="F10" s="427">
        <v>7640</v>
      </c>
      <c r="G10" s="425">
        <v>52790</v>
      </c>
      <c r="H10" s="426">
        <v>8240</v>
      </c>
      <c r="I10" s="426">
        <v>7130</v>
      </c>
      <c r="J10" s="426">
        <v>7490</v>
      </c>
    </row>
    <row r="11" spans="1:10">
      <c r="A11" s="425">
        <v>3046</v>
      </c>
      <c r="B11" s="425" t="s">
        <v>50</v>
      </c>
      <c r="C11" s="427">
        <v>39270</v>
      </c>
      <c r="D11" s="426">
        <v>8650</v>
      </c>
      <c r="E11" s="426">
        <v>7840</v>
      </c>
      <c r="F11" s="427">
        <v>7640</v>
      </c>
      <c r="G11" s="425">
        <v>37400</v>
      </c>
      <c r="H11" s="426">
        <v>8240</v>
      </c>
      <c r="I11" s="426">
        <v>7130</v>
      </c>
      <c r="J11" s="426">
        <v>7490</v>
      </c>
    </row>
    <row r="12" spans="1:10">
      <c r="A12" s="425"/>
      <c r="B12" s="425" t="s">
        <v>821</v>
      </c>
      <c r="C12" s="427">
        <v>51250</v>
      </c>
      <c r="D12" s="426">
        <v>8650</v>
      </c>
      <c r="E12" s="426">
        <v>7840</v>
      </c>
      <c r="F12" s="427">
        <v>7640</v>
      </c>
      <c r="G12" s="425">
        <v>48810</v>
      </c>
      <c r="H12" s="426">
        <v>8240</v>
      </c>
      <c r="I12" s="426">
        <v>7130</v>
      </c>
      <c r="J12" s="426">
        <v>7490</v>
      </c>
    </row>
    <row r="13" spans="1:10">
      <c r="A13" s="425">
        <v>3021</v>
      </c>
      <c r="B13" s="425" t="s">
        <v>302</v>
      </c>
      <c r="C13" s="427">
        <v>72180</v>
      </c>
      <c r="D13" s="426">
        <v>18870</v>
      </c>
      <c r="E13" s="426">
        <v>9920</v>
      </c>
      <c r="F13" s="427">
        <v>7640</v>
      </c>
      <c r="G13" s="425">
        <v>68740</v>
      </c>
      <c r="H13" s="426">
        <v>17970</v>
      </c>
      <c r="I13" s="426">
        <v>9020</v>
      </c>
      <c r="J13" s="426">
        <v>7490</v>
      </c>
    </row>
    <row r="14" spans="1:10">
      <c r="A14" s="425">
        <v>3079</v>
      </c>
      <c r="B14" s="425" t="s">
        <v>51</v>
      </c>
      <c r="C14" s="427">
        <v>35570</v>
      </c>
      <c r="D14" s="426">
        <v>12100</v>
      </c>
      <c r="E14" s="426">
        <v>7110</v>
      </c>
      <c r="F14" s="427">
        <v>7640</v>
      </c>
      <c r="G14" s="425">
        <v>33880</v>
      </c>
      <c r="H14" s="426">
        <v>11520</v>
      </c>
      <c r="I14" s="426">
        <v>6460</v>
      </c>
      <c r="J14" s="426">
        <v>7490</v>
      </c>
    </row>
    <row r="15" spans="1:10">
      <c r="A15" s="425">
        <v>3028</v>
      </c>
      <c r="B15" s="425" t="s">
        <v>42</v>
      </c>
      <c r="C15" s="427">
        <v>46220</v>
      </c>
      <c r="D15" s="426">
        <v>12100</v>
      </c>
      <c r="E15" s="426">
        <v>6120</v>
      </c>
      <c r="F15" s="427">
        <v>7640</v>
      </c>
      <c r="G15" s="425">
        <v>44020</v>
      </c>
      <c r="H15" s="426">
        <v>11520</v>
      </c>
      <c r="I15" s="426">
        <v>5560</v>
      </c>
      <c r="J15" s="426">
        <v>7490</v>
      </c>
    </row>
    <row r="16" spans="1:10" ht="13.5" customHeight="1">
      <c r="A16" s="425">
        <v>3001</v>
      </c>
      <c r="B16" s="425" t="s">
        <v>47</v>
      </c>
      <c r="C16" s="427">
        <v>64080</v>
      </c>
      <c r="D16" s="426" t="s">
        <v>310</v>
      </c>
      <c r="E16" s="426">
        <v>11810</v>
      </c>
      <c r="F16" s="427">
        <v>7640</v>
      </c>
      <c r="G16" s="425">
        <v>61020</v>
      </c>
      <c r="H16" s="425"/>
      <c r="I16" s="426">
        <v>10740</v>
      </c>
      <c r="J16" s="426">
        <v>7490</v>
      </c>
    </row>
    <row r="17" spans="1:10">
      <c r="A17" s="425">
        <v>3001</v>
      </c>
      <c r="B17" s="425" t="s">
        <v>526</v>
      </c>
      <c r="C17" s="427">
        <v>57770</v>
      </c>
      <c r="D17" s="426" t="s">
        <v>310</v>
      </c>
      <c r="E17" s="426">
        <v>11810</v>
      </c>
      <c r="F17" s="427">
        <v>7640</v>
      </c>
      <c r="G17" s="425">
        <v>55010</v>
      </c>
      <c r="H17" s="425"/>
      <c r="I17" s="426">
        <v>10740</v>
      </c>
      <c r="J17" s="426">
        <v>7490</v>
      </c>
    </row>
    <row r="18" spans="1:10" ht="12.75" customHeight="1">
      <c r="A18" s="425"/>
      <c r="B18" s="425"/>
      <c r="C18" s="425"/>
      <c r="D18" s="425"/>
      <c r="E18" s="425"/>
      <c r="F18" s="425"/>
      <c r="G18" s="425"/>
      <c r="H18" s="425"/>
      <c r="I18" s="425"/>
      <c r="J18" s="425"/>
    </row>
    <row r="19" spans="1:10" ht="26.25" customHeight="1">
      <c r="A19" s="425"/>
      <c r="B19" s="425" t="s">
        <v>478</v>
      </c>
      <c r="C19" s="425"/>
      <c r="D19" s="425"/>
      <c r="E19" s="425"/>
      <c r="F19" s="426">
        <v>417420</v>
      </c>
      <c r="G19" s="425"/>
      <c r="H19" s="425"/>
      <c r="I19" s="425"/>
      <c r="J19" s="425"/>
    </row>
    <row r="20" spans="1:10">
      <c r="A20" s="425"/>
      <c r="B20" s="425" t="s">
        <v>347</v>
      </c>
      <c r="C20" s="425"/>
      <c r="D20" s="425"/>
      <c r="E20" s="425"/>
      <c r="F20" s="425"/>
      <c r="G20" s="425"/>
      <c r="H20" s="425"/>
      <c r="I20" s="425"/>
      <c r="J20" s="425"/>
    </row>
    <row r="21" spans="1:10">
      <c r="A21" s="425"/>
      <c r="B21" s="425" t="s">
        <v>417</v>
      </c>
      <c r="C21" s="426">
        <v>9630</v>
      </c>
      <c r="D21" s="425"/>
      <c r="E21" s="425"/>
      <c r="F21" s="425"/>
      <c r="G21" s="425"/>
      <c r="H21" s="425"/>
      <c r="I21" s="425"/>
      <c r="J21" s="425"/>
    </row>
    <row r="22" spans="1:10">
      <c r="A22" s="425"/>
      <c r="B22" s="425" t="s">
        <v>418</v>
      </c>
      <c r="C22" s="426">
        <v>9630</v>
      </c>
      <c r="D22" s="425"/>
      <c r="E22" s="425"/>
      <c r="F22" s="425"/>
      <c r="G22" s="425"/>
      <c r="H22" s="425"/>
      <c r="I22" s="425"/>
      <c r="J22" s="425"/>
    </row>
    <row r="23" spans="1:10">
      <c r="A23" s="425"/>
      <c r="B23" s="425" t="s">
        <v>419</v>
      </c>
      <c r="C23" s="426">
        <v>9630</v>
      </c>
      <c r="D23" s="425"/>
      <c r="E23" s="425"/>
      <c r="F23" s="425"/>
      <c r="G23" s="425"/>
      <c r="H23" s="425"/>
      <c r="I23" s="425"/>
      <c r="J23" s="425"/>
    </row>
    <row r="24" spans="1:10">
      <c r="A24" s="425"/>
      <c r="B24" s="425" t="s">
        <v>726</v>
      </c>
      <c r="C24" s="426">
        <v>9630</v>
      </c>
      <c r="D24" s="425"/>
      <c r="E24" s="425"/>
      <c r="F24" s="425"/>
      <c r="G24" s="425"/>
      <c r="H24" s="425"/>
      <c r="I24" s="425"/>
      <c r="J24" s="425"/>
    </row>
    <row r="25" spans="1:10">
      <c r="A25" s="425"/>
      <c r="B25" s="425" t="s">
        <v>727</v>
      </c>
      <c r="C25" s="426">
        <v>9630</v>
      </c>
      <c r="D25" s="425"/>
      <c r="E25" s="425"/>
      <c r="F25" s="425"/>
      <c r="G25" s="425"/>
      <c r="H25" s="425"/>
      <c r="I25" s="425"/>
      <c r="J25" s="425"/>
    </row>
    <row r="26" spans="1:10">
      <c r="A26" s="425"/>
      <c r="B26" s="425" t="s">
        <v>420</v>
      </c>
      <c r="C26" s="426">
        <v>9630</v>
      </c>
      <c r="D26" s="425"/>
      <c r="E26" s="425"/>
      <c r="F26" s="425"/>
      <c r="G26" s="425"/>
      <c r="H26" s="425"/>
      <c r="I26" s="425"/>
      <c r="J26" s="425"/>
    </row>
    <row r="27" spans="1:10">
      <c r="A27" s="425"/>
      <c r="B27" s="425" t="s">
        <v>822</v>
      </c>
      <c r="C27" s="425"/>
      <c r="D27" s="425"/>
      <c r="E27" s="425"/>
      <c r="F27" s="425"/>
      <c r="G27" s="425"/>
      <c r="H27" s="425"/>
      <c r="I27" s="425"/>
      <c r="J27" s="425"/>
    </row>
    <row r="28" spans="1:10">
      <c r="A28" s="425"/>
      <c r="B28" s="425"/>
      <c r="C28" s="425"/>
      <c r="D28" s="425"/>
      <c r="E28" s="425"/>
      <c r="F28" s="425"/>
      <c r="G28" s="425"/>
      <c r="H28" s="425"/>
      <c r="I28" s="425"/>
      <c r="J28" s="425"/>
    </row>
    <row r="29" spans="1:10">
      <c r="A29" s="425"/>
      <c r="B29" s="425" t="s">
        <v>474</v>
      </c>
      <c r="C29" s="425" t="s">
        <v>475</v>
      </c>
      <c r="D29" s="425"/>
      <c r="E29" s="425"/>
      <c r="F29" s="425"/>
      <c r="G29" s="425"/>
      <c r="H29" s="425"/>
      <c r="I29" s="425"/>
      <c r="J29" s="425"/>
    </row>
    <row r="30" spans="1:10">
      <c r="A30" s="425"/>
      <c r="B30" s="425"/>
      <c r="C30" s="425"/>
      <c r="D30" s="425"/>
      <c r="E30" s="425"/>
      <c r="F30" s="425"/>
      <c r="G30" s="425"/>
      <c r="H30" s="425"/>
      <c r="I30" s="425"/>
      <c r="J30" s="425"/>
    </row>
    <row r="31" spans="1:10">
      <c r="A31" s="425"/>
      <c r="B31" s="425"/>
      <c r="C31" s="425"/>
      <c r="D31" s="425"/>
      <c r="E31" s="425"/>
      <c r="F31" s="425"/>
      <c r="G31" s="425"/>
      <c r="H31" s="425"/>
      <c r="I31" s="425"/>
      <c r="J31" s="425"/>
    </row>
    <row r="32" spans="1:10">
      <c r="A32" s="425"/>
      <c r="B32" s="425" t="s">
        <v>76</v>
      </c>
      <c r="C32" s="426">
        <v>922370</v>
      </c>
      <c r="D32" s="425" t="s">
        <v>718</v>
      </c>
      <c r="E32" s="425"/>
      <c r="F32" s="425"/>
      <c r="G32" s="425"/>
      <c r="H32" s="425"/>
      <c r="I32" s="425"/>
      <c r="J32" s="425"/>
    </row>
    <row r="33" spans="1:10">
      <c r="A33" s="425"/>
      <c r="B33" s="425" t="s">
        <v>345</v>
      </c>
      <c r="C33" s="426">
        <v>922370</v>
      </c>
      <c r="D33" s="425" t="s">
        <v>718</v>
      </c>
      <c r="E33" s="425"/>
      <c r="F33" s="425"/>
      <c r="G33" s="425"/>
      <c r="H33" s="425"/>
      <c r="I33" s="425"/>
      <c r="J33" s="425"/>
    </row>
    <row r="34" spans="1:10">
      <c r="A34" s="425"/>
      <c r="B34" s="425" t="s">
        <v>346</v>
      </c>
      <c r="C34" s="426">
        <v>230590</v>
      </c>
      <c r="D34" s="425" t="s">
        <v>718</v>
      </c>
      <c r="E34" s="425"/>
      <c r="F34" s="425"/>
      <c r="G34" s="425"/>
      <c r="H34" s="425"/>
      <c r="I34" s="425"/>
      <c r="J34" s="425"/>
    </row>
    <row r="35" spans="1:10">
      <c r="A35" s="425"/>
      <c r="B35" s="425" t="s">
        <v>476</v>
      </c>
      <c r="C35" s="426">
        <v>276710</v>
      </c>
      <c r="D35" s="425" t="s">
        <v>718</v>
      </c>
      <c r="E35" s="425"/>
      <c r="F35" s="425"/>
      <c r="G35" s="425"/>
      <c r="H35" s="425"/>
      <c r="I35" s="425"/>
      <c r="J35" s="425"/>
    </row>
    <row r="36" spans="1:10">
      <c r="A36" s="425"/>
      <c r="B36" s="425"/>
      <c r="C36" s="425"/>
      <c r="D36" s="425"/>
      <c r="E36" s="425"/>
      <c r="F36" s="425"/>
      <c r="G36" s="425"/>
      <c r="H36" s="425"/>
      <c r="I36" s="425"/>
      <c r="J36" s="425"/>
    </row>
    <row r="37" spans="1:10">
      <c r="A37" s="425"/>
      <c r="B37" s="425" t="s">
        <v>878</v>
      </c>
      <c r="C37" s="425"/>
      <c r="D37" s="425"/>
      <c r="E37" s="425"/>
      <c r="F37" s="425"/>
      <c r="G37" s="425"/>
      <c r="H37" s="425"/>
      <c r="I37" s="425"/>
      <c r="J37" s="425"/>
    </row>
  </sheetData>
  <mergeCells count="1">
    <mergeCell ref="A1:B1"/>
  </mergeCells>
  <phoneticPr fontId="6"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enableFormatConditionsCalculation="0"/>
  <dimension ref="A1:J6"/>
  <sheetViews>
    <sheetView zoomScale="80" zoomScaleNormal="80" workbookViewId="0">
      <selection activeCell="D1" sqref="D1"/>
    </sheetView>
  </sheetViews>
  <sheetFormatPr defaultRowHeight="12.75"/>
  <cols>
    <col min="1" max="1" width="40.7109375" customWidth="1"/>
    <col min="2" max="2" width="16.7109375" customWidth="1"/>
    <col min="3" max="3" width="18.7109375" customWidth="1"/>
  </cols>
  <sheetData>
    <row r="1" spans="1:10" ht="21" thickBot="1">
      <c r="A1" s="700" t="s">
        <v>876</v>
      </c>
      <c r="B1" s="701"/>
      <c r="C1" s="5"/>
      <c r="D1" s="13" t="s">
        <v>202</v>
      </c>
      <c r="E1" s="13"/>
      <c r="F1" s="14" t="s">
        <v>132</v>
      </c>
      <c r="G1" s="1"/>
      <c r="H1" s="1"/>
      <c r="I1" s="1"/>
      <c r="J1" s="1"/>
    </row>
    <row r="2" spans="1:10" ht="12.75" customHeight="1"/>
    <row r="3" spans="1:10" ht="13.5" thickBot="1">
      <c r="A3" t="s">
        <v>136</v>
      </c>
      <c r="B3" t="s">
        <v>133</v>
      </c>
    </row>
    <row r="5" spans="1:10">
      <c r="B5" t="s">
        <v>225</v>
      </c>
      <c r="C5" t="s">
        <v>226</v>
      </c>
    </row>
    <row r="6" spans="1:10">
      <c r="A6" t="s">
        <v>227</v>
      </c>
      <c r="B6">
        <v>35080</v>
      </c>
      <c r="C6">
        <v>16400</v>
      </c>
    </row>
  </sheetData>
  <mergeCells count="1">
    <mergeCell ref="A1:B1"/>
  </mergeCells>
  <phoneticPr fontId="6"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E8" sqref="E8"/>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700" t="s">
        <v>876</v>
      </c>
      <c r="B1" s="701"/>
      <c r="C1" s="5"/>
      <c r="D1" s="13" t="s">
        <v>202</v>
      </c>
      <c r="E1" s="13"/>
      <c r="F1" s="14" t="s">
        <v>132</v>
      </c>
      <c r="G1" s="1"/>
      <c r="H1" s="1"/>
      <c r="I1" s="1"/>
      <c r="J1" s="1"/>
    </row>
    <row r="3" spans="1:10">
      <c r="B3" t="s">
        <v>828</v>
      </c>
      <c r="C3" t="s">
        <v>827</v>
      </c>
    </row>
    <row r="5" spans="1:10">
      <c r="B5" t="s">
        <v>70</v>
      </c>
      <c r="C5" t="s">
        <v>71</v>
      </c>
      <c r="E5" t="s">
        <v>72</v>
      </c>
    </row>
    <row r="6" spans="1:10">
      <c r="A6" t="s">
        <v>230</v>
      </c>
      <c r="B6" t="s">
        <v>426</v>
      </c>
    </row>
    <row r="7" spans="1:10">
      <c r="A7" t="s">
        <v>232</v>
      </c>
    </row>
    <row r="8" spans="1:10">
      <c r="B8" t="s">
        <v>826</v>
      </c>
      <c r="C8">
        <v>38370</v>
      </c>
      <c r="E8" s="369">
        <f>+C8*1.11</f>
        <v>42590.700000000004</v>
      </c>
    </row>
    <row r="9" spans="1:10">
      <c r="B9" t="s">
        <v>825</v>
      </c>
      <c r="C9">
        <v>20310</v>
      </c>
      <c r="E9" s="369">
        <f>+C9*1.11</f>
        <v>22544.100000000002</v>
      </c>
    </row>
    <row r="11" spans="1:10">
      <c r="B11" t="s">
        <v>491</v>
      </c>
      <c r="C11" t="s">
        <v>344</v>
      </c>
    </row>
    <row r="13" spans="1:10">
      <c r="B13" t="s">
        <v>824</v>
      </c>
    </row>
    <row r="15" spans="1:10">
      <c r="B15" s="166" t="s">
        <v>823</v>
      </c>
      <c r="C15" s="166">
        <v>2019</v>
      </c>
    </row>
    <row r="16" spans="1:10">
      <c r="B16" s="620" t="s">
        <v>1287</v>
      </c>
      <c r="C16" s="369">
        <v>415070</v>
      </c>
    </row>
    <row r="17" spans="2:3">
      <c r="B17" s="620" t="s">
        <v>1288</v>
      </c>
      <c r="C17" s="369">
        <v>530310</v>
      </c>
    </row>
    <row r="18" spans="2:3">
      <c r="B18" s="620" t="s">
        <v>1289</v>
      </c>
      <c r="C18" s="369">
        <v>212870</v>
      </c>
    </row>
    <row r="19" spans="2:3">
      <c r="B19" s="620" t="s">
        <v>1290</v>
      </c>
      <c r="C19" s="369">
        <v>726260</v>
      </c>
    </row>
    <row r="20" spans="2:3">
      <c r="B20" s="620" t="s">
        <v>1291</v>
      </c>
      <c r="C20" s="369">
        <v>212870</v>
      </c>
    </row>
    <row r="21" spans="2:3">
      <c r="B21" s="620" t="s">
        <v>1292</v>
      </c>
      <c r="C21" s="369">
        <v>595230</v>
      </c>
    </row>
    <row r="22" spans="2:3">
      <c r="B22" s="620" t="s">
        <v>863</v>
      </c>
      <c r="C22" s="369">
        <v>212870</v>
      </c>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zoomScale="80" zoomScaleNormal="80" workbookViewId="0">
      <selection activeCell="F1" sqref="F1"/>
    </sheetView>
  </sheetViews>
  <sheetFormatPr defaultRowHeight="12.75"/>
  <cols>
    <col min="1" max="1" width="83.7109375" style="657" customWidth="1"/>
    <col min="2" max="3" width="17.7109375" style="657" customWidth="1"/>
    <col min="4" max="4" width="10.7109375" style="657" customWidth="1"/>
    <col min="5" max="5" width="10.28515625" style="657" customWidth="1"/>
    <col min="6" max="6" width="7.7109375" style="657" customWidth="1"/>
    <col min="7" max="16384" width="9.140625" style="657"/>
  </cols>
  <sheetData>
    <row r="1" spans="1:6" ht="21" thickBot="1">
      <c r="A1" s="709" t="s">
        <v>876</v>
      </c>
      <c r="B1" s="710"/>
      <c r="C1" s="667"/>
      <c r="D1" s="666" t="s">
        <v>202</v>
      </c>
      <c r="E1" s="666"/>
      <c r="F1" s="665" t="s">
        <v>132</v>
      </c>
    </row>
    <row r="2" spans="1:6" ht="12.75" customHeight="1" thickBot="1"/>
    <row r="3" spans="1:6" ht="13.5" thickBot="1">
      <c r="A3" s="213" t="s">
        <v>138</v>
      </c>
      <c r="B3" s="524" t="s">
        <v>372</v>
      </c>
      <c r="C3" s="524"/>
      <c r="D3" s="524"/>
      <c r="E3" s="213"/>
    </row>
    <row r="4" spans="1:6">
      <c r="A4" s="240"/>
      <c r="B4" s="240"/>
      <c r="C4" s="240"/>
      <c r="D4" s="240"/>
      <c r="E4" s="650"/>
    </row>
    <row r="5" spans="1:6" ht="13.5" thickBot="1">
      <c r="A5" s="240" t="s">
        <v>131</v>
      </c>
      <c r="B5" s="648" t="s">
        <v>62</v>
      </c>
      <c r="C5" s="648"/>
      <c r="D5" s="240"/>
      <c r="E5" s="217"/>
    </row>
    <row r="6" spans="1:6">
      <c r="A6" s="650" t="s">
        <v>477</v>
      </c>
      <c r="B6" s="664">
        <v>83630</v>
      </c>
      <c r="C6" s="645"/>
      <c r="D6" s="644"/>
      <c r="E6" s="217"/>
    </row>
    <row r="7" spans="1:6">
      <c r="A7" s="650"/>
      <c r="B7" s="644"/>
      <c r="C7" s="644"/>
      <c r="D7" s="650"/>
      <c r="E7" s="217"/>
    </row>
    <row r="8" spans="1:6">
      <c r="A8" s="650" t="s">
        <v>479</v>
      </c>
      <c r="B8" s="663">
        <v>52210</v>
      </c>
      <c r="C8" s="644"/>
      <c r="D8" s="240"/>
      <c r="E8" s="217"/>
    </row>
    <row r="9" spans="1:6">
      <c r="A9" s="240"/>
      <c r="B9" s="644"/>
      <c r="C9" s="644"/>
      <c r="D9" s="240"/>
      <c r="E9" s="217"/>
    </row>
    <row r="10" spans="1:6">
      <c r="A10" s="650" t="s">
        <v>63</v>
      </c>
      <c r="B10" s="663">
        <v>8710</v>
      </c>
      <c r="C10" s="644"/>
      <c r="D10" s="650"/>
      <c r="E10" s="217"/>
    </row>
    <row r="11" spans="1:6">
      <c r="A11" s="240"/>
      <c r="B11" s="644"/>
      <c r="C11" s="644"/>
      <c r="D11" s="650"/>
      <c r="E11" s="217"/>
    </row>
    <row r="12" spans="1:6">
      <c r="A12" s="650" t="s">
        <v>480</v>
      </c>
      <c r="B12" s="663">
        <v>15500</v>
      </c>
      <c r="C12" s="644"/>
      <c r="D12" s="650"/>
      <c r="E12" s="217"/>
    </row>
    <row r="13" spans="1:6">
      <c r="A13" s="240" t="s">
        <v>481</v>
      </c>
      <c r="B13" s="663">
        <v>15500</v>
      </c>
      <c r="C13" s="644"/>
      <c r="D13" s="650"/>
      <c r="E13" s="217"/>
    </row>
    <row r="14" spans="1:6">
      <c r="A14" s="240"/>
      <c r="B14" s="644"/>
      <c r="C14" s="644"/>
      <c r="D14" s="650"/>
      <c r="E14" s="217"/>
    </row>
    <row r="15" spans="1:6">
      <c r="A15" s="240" t="s">
        <v>482</v>
      </c>
      <c r="B15" s="663">
        <v>7500</v>
      </c>
      <c r="C15" s="644"/>
      <c r="D15" s="650"/>
      <c r="E15" s="217"/>
    </row>
    <row r="16" spans="1:6">
      <c r="A16" s="240"/>
      <c r="B16" s="644"/>
      <c r="C16" s="644"/>
      <c r="D16" s="650"/>
      <c r="E16" s="217"/>
    </row>
    <row r="17" spans="1:5">
      <c r="A17" s="240" t="s">
        <v>85</v>
      </c>
      <c r="B17" s="663">
        <v>30820</v>
      </c>
      <c r="C17" s="644"/>
      <c r="D17" s="650"/>
      <c r="E17" s="217"/>
    </row>
    <row r="18" spans="1:5">
      <c r="A18" s="240"/>
      <c r="B18" s="644"/>
      <c r="C18" s="644"/>
      <c r="D18" s="650"/>
      <c r="E18" s="217"/>
    </row>
    <row r="19" spans="1:5">
      <c r="A19" s="631" t="s">
        <v>207</v>
      </c>
      <c r="B19" s="240"/>
      <c r="C19" s="240"/>
      <c r="D19" s="240"/>
      <c r="E19" s="217"/>
    </row>
    <row r="20" spans="1:5">
      <c r="A20" s="631" t="s">
        <v>403</v>
      </c>
      <c r="B20" s="659">
        <v>247728</v>
      </c>
      <c r="C20" s="642"/>
      <c r="D20" s="642"/>
      <c r="E20" s="240"/>
    </row>
    <row r="21" spans="1:5">
      <c r="A21" s="217"/>
      <c r="B21" s="642"/>
      <c r="C21" s="642"/>
      <c r="D21" s="642"/>
      <c r="E21" s="240"/>
    </row>
    <row r="22" spans="1:5">
      <c r="A22" s="552"/>
      <c r="B22" s="642"/>
      <c r="C22" s="642"/>
      <c r="D22" s="642"/>
      <c r="E22" s="240"/>
    </row>
    <row r="23" spans="1:5">
      <c r="A23" s="240" t="s">
        <v>130</v>
      </c>
      <c r="B23" s="642"/>
      <c r="C23" s="642"/>
      <c r="D23" s="642"/>
      <c r="E23" s="240"/>
    </row>
    <row r="24" spans="1:5" ht="13.5" thickBot="1">
      <c r="A24" s="240"/>
      <c r="B24" s="642"/>
      <c r="C24" s="642"/>
      <c r="D24" s="642"/>
      <c r="E24" s="240"/>
    </row>
    <row r="25" spans="1:5" ht="13.5" thickBot="1">
      <c r="A25" s="213" t="s">
        <v>399</v>
      </c>
      <c r="B25" s="524" t="s">
        <v>400</v>
      </c>
      <c r="C25" s="524"/>
      <c r="D25" s="524"/>
      <c r="E25" s="213"/>
    </row>
    <row r="26" spans="1:5" ht="12.75" customHeight="1">
      <c r="A26" s="240"/>
      <c r="B26" s="240"/>
      <c r="C26" s="240"/>
      <c r="D26" s="240"/>
      <c r="E26" s="240"/>
    </row>
    <row r="27" spans="1:5" ht="39">
      <c r="A27" s="641"/>
      <c r="B27" s="662" t="s">
        <v>510</v>
      </c>
      <c r="C27" s="662" t="s">
        <v>511</v>
      </c>
      <c r="D27" s="640" t="s">
        <v>223</v>
      </c>
      <c r="E27" s="640"/>
    </row>
    <row r="28" spans="1:5">
      <c r="A28" s="552" t="s">
        <v>819</v>
      </c>
      <c r="B28" s="661">
        <v>1471</v>
      </c>
      <c r="C28" s="660">
        <v>634</v>
      </c>
      <c r="D28" s="637">
        <v>366</v>
      </c>
      <c r="E28" s="552"/>
    </row>
    <row r="29" spans="1:5">
      <c r="A29" s="552" t="s">
        <v>64</v>
      </c>
      <c r="B29" s="659">
        <v>1763</v>
      </c>
      <c r="C29" s="659">
        <v>1763</v>
      </c>
      <c r="D29" s="636">
        <v>736</v>
      </c>
    </row>
    <row r="30" spans="1:5">
      <c r="A30" s="552" t="s">
        <v>65</v>
      </c>
      <c r="B30" s="659">
        <v>1763</v>
      </c>
      <c r="C30" s="659">
        <v>1763</v>
      </c>
      <c r="D30" s="636">
        <v>736</v>
      </c>
    </row>
    <row r="31" spans="1:5">
      <c r="A31" s="217"/>
      <c r="B31" s="552"/>
      <c r="C31" s="552"/>
      <c r="D31" s="552"/>
      <c r="E31" s="552"/>
    </row>
    <row r="32" spans="1:5">
      <c r="A32" s="552" t="s">
        <v>292</v>
      </c>
      <c r="B32" s="552"/>
      <c r="C32" s="552"/>
      <c r="D32" s="552"/>
      <c r="E32" s="552"/>
    </row>
    <row r="33" spans="1:5">
      <c r="A33" s="552" t="s">
        <v>291</v>
      </c>
      <c r="B33" s="552"/>
      <c r="C33" s="552"/>
      <c r="D33" s="552"/>
      <c r="E33" s="552"/>
    </row>
    <row r="34" spans="1:5">
      <c r="A34" s="552"/>
      <c r="B34" s="633"/>
      <c r="C34" s="633"/>
      <c r="D34" s="552"/>
      <c r="E34" s="552"/>
    </row>
    <row r="35" spans="1:5">
      <c r="A35" s="552"/>
      <c r="B35" s="633"/>
      <c r="C35" s="633"/>
      <c r="D35" s="552"/>
      <c r="E35" s="552"/>
    </row>
    <row r="36" spans="1:5">
      <c r="A36" s="552"/>
      <c r="B36" s="633"/>
      <c r="C36" s="633"/>
      <c r="D36" s="552"/>
      <c r="E36" s="552"/>
    </row>
    <row r="37" spans="1:5" ht="13.5" thickBot="1">
      <c r="A37" s="552"/>
      <c r="B37" s="633"/>
      <c r="C37" s="633"/>
      <c r="D37" s="552"/>
      <c r="E37" s="552"/>
    </row>
    <row r="38" spans="1:5" ht="13.5" thickBot="1">
      <c r="A38" s="213" t="s">
        <v>401</v>
      </c>
      <c r="B38" s="524" t="s">
        <v>402</v>
      </c>
      <c r="C38" s="524"/>
      <c r="D38" s="524"/>
      <c r="E38" s="213"/>
    </row>
    <row r="39" spans="1:5">
      <c r="A39" s="552"/>
      <c r="B39" s="633"/>
      <c r="C39" s="633"/>
      <c r="D39" s="552"/>
      <c r="E39" s="552"/>
    </row>
    <row r="40" spans="1:5">
      <c r="A40" s="628" t="s">
        <v>275</v>
      </c>
      <c r="B40" s="240"/>
      <c r="C40" s="240"/>
      <c r="D40" s="240"/>
      <c r="E40" s="240"/>
    </row>
    <row r="41" spans="1:5">
      <c r="A41" s="240" t="s">
        <v>221</v>
      </c>
      <c r="B41" s="552"/>
      <c r="D41" s="552"/>
      <c r="E41" s="552"/>
    </row>
    <row r="42" spans="1:5">
      <c r="A42" s="240" t="s">
        <v>222</v>
      </c>
      <c r="B42" s="240"/>
      <c r="D42" s="240"/>
      <c r="E42" s="240"/>
    </row>
    <row r="43" spans="1:5">
      <c r="A43" s="240"/>
      <c r="B43" s="240"/>
      <c r="D43" s="240"/>
      <c r="E43" s="240"/>
    </row>
    <row r="44" spans="1:5">
      <c r="A44" s="647" t="s">
        <v>1298</v>
      </c>
      <c r="B44" s="240"/>
      <c r="D44" s="240"/>
      <c r="E44" s="629"/>
    </row>
    <row r="45" spans="1:5">
      <c r="A45" s="647" t="s">
        <v>1297</v>
      </c>
      <c r="B45" s="240"/>
      <c r="D45" s="240"/>
      <c r="E45" s="658"/>
    </row>
    <row r="46" spans="1:5">
      <c r="A46" s="240"/>
      <c r="B46" s="240"/>
      <c r="D46" s="240"/>
      <c r="E46" s="629"/>
    </row>
    <row r="47" spans="1:5">
      <c r="A47" s="647" t="s">
        <v>1296</v>
      </c>
      <c r="B47" s="552"/>
      <c r="D47" s="552"/>
      <c r="E47" s="240"/>
    </row>
    <row r="48" spans="1:5">
      <c r="A48" s="647" t="s">
        <v>1295</v>
      </c>
      <c r="B48" s="240"/>
      <c r="D48" s="240"/>
      <c r="E48" s="240"/>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scale="7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enableFormatConditionsCalculation="0"/>
  <dimension ref="A1:J23"/>
  <sheetViews>
    <sheetView zoomScale="80" zoomScaleNormal="80" workbookViewId="0">
      <selection activeCell="A2" sqref="A2"/>
    </sheetView>
  </sheetViews>
  <sheetFormatPr defaultRowHeight="12.75"/>
  <cols>
    <col min="1" max="1" width="36.7109375" bestFit="1" customWidth="1"/>
    <col min="5" max="5" width="12.7109375" customWidth="1"/>
  </cols>
  <sheetData>
    <row r="1" spans="1:10" ht="21" thickBot="1">
      <c r="A1" s="700" t="s">
        <v>876</v>
      </c>
      <c r="B1" s="701"/>
      <c r="C1" s="5"/>
      <c r="D1" s="13" t="s">
        <v>202</v>
      </c>
      <c r="E1" s="13"/>
      <c r="F1" s="14" t="s">
        <v>132</v>
      </c>
      <c r="G1" s="1"/>
      <c r="H1" s="1"/>
      <c r="I1" s="1"/>
      <c r="J1" s="1"/>
    </row>
    <row r="2" spans="1:10" ht="13.5" thickBot="1"/>
    <row r="3" spans="1:10" ht="13.5" thickBot="1">
      <c r="A3" s="98" t="s">
        <v>233</v>
      </c>
      <c r="B3" s="98"/>
      <c r="C3" s="98"/>
      <c r="D3" s="98" t="s">
        <v>234</v>
      </c>
      <c r="E3" s="98"/>
      <c r="F3" s="98"/>
      <c r="G3" s="98"/>
      <c r="H3" s="98"/>
      <c r="I3" s="98"/>
    </row>
    <row r="4" spans="1:10">
      <c r="A4" s="99"/>
      <c r="B4" s="100"/>
      <c r="C4" s="100"/>
      <c r="D4" s="100"/>
      <c r="E4" s="100"/>
      <c r="F4" s="100"/>
      <c r="G4" s="100"/>
      <c r="H4" s="100"/>
      <c r="I4" s="101"/>
    </row>
    <row r="5" spans="1:10">
      <c r="A5" s="102"/>
      <c r="B5" s="103"/>
      <c r="C5" s="103"/>
      <c r="D5" s="103"/>
      <c r="E5" s="103"/>
      <c r="F5" s="103"/>
      <c r="G5" s="103"/>
      <c r="H5" s="103"/>
      <c r="I5" s="104"/>
    </row>
    <row r="6" spans="1:10">
      <c r="A6" s="102"/>
      <c r="B6" s="105" t="s">
        <v>235</v>
      </c>
      <c r="C6" s="105"/>
      <c r="D6" s="105"/>
      <c r="E6" s="105"/>
      <c r="F6" s="105"/>
      <c r="G6" s="105"/>
      <c r="H6" s="105"/>
      <c r="I6" s="106"/>
    </row>
    <row r="7" spans="1:10">
      <c r="A7" s="102"/>
      <c r="B7" s="105" t="s">
        <v>236</v>
      </c>
      <c r="C7" s="105"/>
      <c r="D7" s="105"/>
      <c r="E7" s="105"/>
      <c r="F7" s="105"/>
      <c r="G7" s="105"/>
      <c r="H7" s="105"/>
      <c r="I7" s="106"/>
    </row>
    <row r="8" spans="1:10">
      <c r="A8" s="102"/>
      <c r="B8" s="105"/>
      <c r="C8" s="105"/>
      <c r="D8" s="105"/>
      <c r="E8" s="105"/>
      <c r="F8" s="105"/>
      <c r="G8" s="105"/>
      <c r="H8" s="105"/>
      <c r="I8" s="106"/>
    </row>
    <row r="9" spans="1:10">
      <c r="A9" s="102"/>
      <c r="B9" s="654" t="s">
        <v>1257</v>
      </c>
      <c r="C9" s="653"/>
      <c r="D9" s="653"/>
      <c r="E9" s="653"/>
      <c r="F9" s="653"/>
      <c r="G9" s="653"/>
      <c r="H9" s="105"/>
      <c r="I9" s="106"/>
    </row>
    <row r="10" spans="1:10">
      <c r="A10" s="102"/>
      <c r="B10" s="653"/>
      <c r="C10" s="653"/>
      <c r="D10" s="653"/>
      <c r="E10" s="653"/>
      <c r="F10" s="653"/>
      <c r="G10" s="653"/>
      <c r="H10" s="105"/>
      <c r="I10" s="106"/>
    </row>
    <row r="11" spans="1:10">
      <c r="A11" s="102"/>
      <c r="B11" s="653"/>
      <c r="C11" s="653" t="s">
        <v>504</v>
      </c>
      <c r="D11" s="653"/>
      <c r="E11" s="653"/>
      <c r="F11" s="653"/>
      <c r="G11" s="653"/>
      <c r="H11" s="105"/>
      <c r="I11" s="106"/>
    </row>
    <row r="12" spans="1:10">
      <c r="A12" s="102"/>
      <c r="B12" s="653"/>
      <c r="C12" s="653"/>
      <c r="D12" s="653"/>
      <c r="E12" s="653"/>
      <c r="F12" s="653"/>
      <c r="G12" s="653"/>
      <c r="H12" s="105"/>
      <c r="I12" s="106"/>
    </row>
    <row r="13" spans="1:10">
      <c r="A13" s="102"/>
      <c r="B13" s="653"/>
      <c r="C13" s="654" t="s">
        <v>237</v>
      </c>
      <c r="D13" s="653"/>
      <c r="E13" s="653"/>
      <c r="F13" s="653"/>
      <c r="G13" s="653"/>
      <c r="H13" s="105"/>
      <c r="I13" s="106"/>
    </row>
    <row r="14" spans="1:10">
      <c r="A14" s="102"/>
      <c r="B14" s="653"/>
      <c r="C14" s="654" t="s">
        <v>1258</v>
      </c>
      <c r="D14" s="653"/>
      <c r="E14" s="653"/>
      <c r="F14" s="653"/>
      <c r="G14" s="653"/>
      <c r="H14" s="105"/>
      <c r="I14" s="106"/>
    </row>
    <row r="15" spans="1:10">
      <c r="A15" s="102"/>
      <c r="B15" s="653"/>
      <c r="C15" s="653"/>
      <c r="D15" s="653"/>
      <c r="E15" s="653"/>
      <c r="F15" s="653"/>
      <c r="G15" s="653"/>
      <c r="H15" s="105"/>
      <c r="I15" s="106"/>
    </row>
    <row r="16" spans="1:10">
      <c r="A16" s="102"/>
      <c r="B16" s="653"/>
      <c r="C16" s="653" t="s">
        <v>238</v>
      </c>
      <c r="D16" s="653"/>
      <c r="E16" s="653"/>
      <c r="F16" s="653"/>
      <c r="G16" s="653"/>
      <c r="H16" s="105"/>
      <c r="I16" s="106"/>
    </row>
    <row r="17" spans="1:9">
      <c r="A17" s="102"/>
      <c r="B17" s="653"/>
      <c r="C17" s="654" t="s">
        <v>1259</v>
      </c>
      <c r="D17" s="653"/>
      <c r="E17" s="653"/>
      <c r="F17" s="653"/>
      <c r="G17" s="653"/>
      <c r="H17" s="105"/>
      <c r="I17" s="106"/>
    </row>
    <row r="18" spans="1:9">
      <c r="A18" s="102"/>
      <c r="B18" s="103"/>
      <c r="C18" s="103"/>
      <c r="D18" s="103"/>
      <c r="E18" s="103"/>
      <c r="F18" s="103"/>
      <c r="G18" s="103"/>
      <c r="H18" s="103"/>
      <c r="I18" s="104"/>
    </row>
    <row r="19" spans="1:9">
      <c r="A19" s="107"/>
      <c r="B19" s="108"/>
      <c r="C19" s="108"/>
      <c r="D19" s="109" t="s">
        <v>232</v>
      </c>
      <c r="E19" s="108"/>
      <c r="F19" s="108"/>
      <c r="G19" s="108"/>
      <c r="H19" s="108"/>
      <c r="I19" s="110"/>
    </row>
    <row r="20" spans="1:9">
      <c r="A20" s="111" t="s">
        <v>395</v>
      </c>
      <c r="B20" s="112"/>
      <c r="C20" s="112"/>
      <c r="D20" s="112"/>
      <c r="E20" s="112"/>
      <c r="F20" s="112"/>
      <c r="G20" s="112"/>
      <c r="H20" s="112"/>
      <c r="I20" s="113"/>
    </row>
    <row r="21" spans="1:9">
      <c r="A21" s="623" t="s">
        <v>1256</v>
      </c>
      <c r="B21" s="112"/>
      <c r="C21" s="112"/>
      <c r="D21" s="112">
        <v>736</v>
      </c>
      <c r="E21" s="112"/>
      <c r="F21" s="112"/>
      <c r="G21" s="112"/>
      <c r="H21" s="112"/>
      <c r="I21" s="113"/>
    </row>
    <row r="22" spans="1:9">
      <c r="A22" s="114" t="s">
        <v>396</v>
      </c>
      <c r="B22" s="112"/>
      <c r="C22" s="112"/>
      <c r="D22" s="115">
        <v>1763</v>
      </c>
      <c r="E22" s="112"/>
      <c r="F22" s="112"/>
      <c r="G22" s="112"/>
      <c r="H22" s="112"/>
      <c r="I22" s="113"/>
    </row>
    <row r="23" spans="1:9">
      <c r="A23" s="116"/>
      <c r="B23" s="117"/>
      <c r="C23" s="117"/>
      <c r="D23" s="117"/>
      <c r="E23" s="117"/>
      <c r="F23" s="117"/>
      <c r="G23" s="117"/>
      <c r="H23" s="117"/>
      <c r="I23" s="118"/>
    </row>
  </sheetData>
  <mergeCells count="1">
    <mergeCell ref="A1:B1"/>
  </mergeCells>
  <phoneticPr fontId="6"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80" zoomScaleNormal="80" workbookViewId="0">
      <selection activeCell="A2" sqref="A2"/>
    </sheetView>
  </sheetViews>
  <sheetFormatPr defaultRowHeight="12.75"/>
  <cols>
    <col min="1" max="1" width="32.7109375" bestFit="1" customWidth="1"/>
    <col min="2" max="2" width="18" customWidth="1"/>
    <col min="4" max="4" width="24.28515625" bestFit="1" customWidth="1"/>
    <col min="5" max="5" width="18" customWidth="1"/>
  </cols>
  <sheetData>
    <row r="1" spans="1:10" ht="21" thickBot="1">
      <c r="A1" s="700" t="s">
        <v>876</v>
      </c>
      <c r="B1" s="701"/>
      <c r="C1" s="5"/>
      <c r="D1" s="13" t="s">
        <v>202</v>
      </c>
      <c r="E1" s="13"/>
      <c r="F1" s="14" t="s">
        <v>132</v>
      </c>
      <c r="G1" s="1"/>
      <c r="H1" s="1"/>
      <c r="I1" s="1"/>
      <c r="J1" s="1"/>
    </row>
    <row r="2" spans="1:10" ht="13.5" thickBot="1"/>
    <row r="3" spans="1:10">
      <c r="A3" s="119" t="s">
        <v>571</v>
      </c>
      <c r="B3" s="120" t="s">
        <v>570</v>
      </c>
      <c r="C3" s="120"/>
      <c r="D3" s="120"/>
      <c r="E3" s="119"/>
      <c r="F3" s="121"/>
    </row>
    <row r="4" spans="1:10">
      <c r="A4" s="15"/>
      <c r="B4" s="15"/>
      <c r="C4" s="15"/>
      <c r="D4" s="15"/>
      <c r="E4" s="15"/>
      <c r="F4" s="15"/>
    </row>
    <row r="5" spans="1:10">
      <c r="A5" s="121"/>
      <c r="B5" s="122"/>
      <c r="C5" s="122"/>
      <c r="D5" s="122"/>
      <c r="E5" s="122"/>
      <c r="F5" s="122"/>
    </row>
    <row r="6" spans="1:10">
      <c r="A6" s="121"/>
      <c r="B6" s="123" t="s">
        <v>574</v>
      </c>
      <c r="C6" s="123"/>
      <c r="D6" s="124"/>
      <c r="E6" s="123" t="s">
        <v>575</v>
      </c>
      <c r="F6" s="123"/>
    </row>
    <row r="7" spans="1:10">
      <c r="A7" s="125"/>
      <c r="B7" s="126"/>
      <c r="C7" s="127" t="s">
        <v>413</v>
      </c>
      <c r="D7" s="126"/>
      <c r="E7" s="126"/>
      <c r="F7" s="127" t="s">
        <v>413</v>
      </c>
    </row>
    <row r="8" spans="1:10">
      <c r="A8" s="128" t="s">
        <v>573</v>
      </c>
      <c r="B8" s="124"/>
      <c r="C8" s="129">
        <v>95490</v>
      </c>
      <c r="D8" s="128" t="s">
        <v>573</v>
      </c>
      <c r="E8" s="124"/>
      <c r="F8" s="129">
        <f>+C8*D14</f>
        <v>104084.1</v>
      </c>
    </row>
    <row r="9" spans="1:10">
      <c r="A9" s="15"/>
      <c r="B9" s="15"/>
      <c r="C9" s="15"/>
      <c r="D9" s="15"/>
      <c r="E9" s="15"/>
      <c r="F9" s="15"/>
    </row>
    <row r="10" spans="1:10">
      <c r="A10" s="15"/>
      <c r="B10" s="15"/>
      <c r="C10" s="15"/>
      <c r="D10" s="15"/>
      <c r="E10" s="15"/>
      <c r="F10" s="15"/>
    </row>
    <row r="11" spans="1:10">
      <c r="A11" s="130"/>
      <c r="B11" s="122"/>
      <c r="C11" s="131"/>
      <c r="D11" s="122"/>
      <c r="E11" s="122"/>
      <c r="F11" s="131"/>
    </row>
    <row r="12" spans="1:10">
      <c r="A12" s="128"/>
      <c r="B12" s="124"/>
      <c r="C12" s="132"/>
      <c r="D12" s="133" t="s">
        <v>576</v>
      </c>
      <c r="E12" s="122"/>
      <c r="F12" s="115"/>
    </row>
    <row r="13" spans="1:10">
      <c r="A13" s="126" t="s">
        <v>577</v>
      </c>
      <c r="B13" s="127"/>
      <c r="C13" s="122"/>
      <c r="D13" s="652">
        <v>0.09</v>
      </c>
      <c r="E13" s="122"/>
      <c r="F13" s="131"/>
    </row>
    <row r="14" spans="1:10" ht="13.5" customHeight="1">
      <c r="A14" s="124" t="s">
        <v>578</v>
      </c>
      <c r="B14" s="129"/>
      <c r="C14" s="128"/>
      <c r="D14" s="651">
        <v>1.0900000000000001</v>
      </c>
      <c r="E14" s="122"/>
      <c r="F14" s="115"/>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80" zoomScaleNormal="80" workbookViewId="0">
      <selection activeCell="A32" sqref="A32"/>
    </sheetView>
  </sheetViews>
  <sheetFormatPr defaultRowHeight="12.75"/>
  <cols>
    <col min="1" max="1" width="32.7109375" style="620" bestFit="1" customWidth="1"/>
    <col min="2" max="2" width="18" style="620" customWidth="1"/>
    <col min="3" max="3" width="9.140625" style="620"/>
    <col min="4" max="4" width="24.28515625" style="620" bestFit="1" customWidth="1"/>
    <col min="5" max="5" width="18" style="620" customWidth="1"/>
    <col min="6" max="16384" width="9.140625" style="620"/>
  </cols>
  <sheetData>
    <row r="1" spans="1:6" ht="21" thickBot="1">
      <c r="A1" s="700" t="s">
        <v>876</v>
      </c>
      <c r="B1" s="701"/>
      <c r="C1" s="5"/>
      <c r="D1" s="13" t="s">
        <v>202</v>
      </c>
      <c r="E1" s="13"/>
      <c r="F1" s="14" t="s">
        <v>132</v>
      </c>
    </row>
    <row r="3" spans="1:6" ht="13.5" thickBot="1"/>
    <row r="4" spans="1:6" ht="13.5" thickBot="1">
      <c r="A4" s="213" t="s">
        <v>1260</v>
      </c>
      <c r="B4" s="524" t="s">
        <v>1261</v>
      </c>
      <c r="C4" s="524"/>
      <c r="D4" s="524"/>
      <c r="E4" s="213"/>
      <c r="F4" s="213"/>
    </row>
    <row r="5" spans="1:6">
      <c r="A5" s="240"/>
      <c r="B5" s="240"/>
      <c r="C5" s="240"/>
      <c r="D5" s="240"/>
      <c r="E5" s="650"/>
    </row>
    <row r="6" spans="1:6" ht="25.5">
      <c r="A6" s="558" t="s">
        <v>576</v>
      </c>
      <c r="B6" s="649" t="s">
        <v>1262</v>
      </c>
      <c r="C6" s="648"/>
      <c r="D6" s="240"/>
      <c r="E6" s="217"/>
    </row>
    <row r="7" spans="1:6">
      <c r="A7" s="647" t="s">
        <v>1263</v>
      </c>
      <c r="B7" s="646">
        <v>81660</v>
      </c>
      <c r="C7" s="645"/>
      <c r="D7" s="644"/>
      <c r="E7" s="217"/>
    </row>
    <row r="8" spans="1:6">
      <c r="A8" s="647" t="s">
        <v>1264</v>
      </c>
      <c r="B8" s="643">
        <v>15570</v>
      </c>
      <c r="C8" s="644"/>
      <c r="D8" s="240"/>
      <c r="E8" s="217"/>
    </row>
    <row r="9" spans="1:6">
      <c r="A9" s="647" t="s">
        <v>1265</v>
      </c>
      <c r="B9" s="643">
        <v>89450</v>
      </c>
      <c r="C9" s="644"/>
      <c r="D9" s="650"/>
      <c r="E9" s="217"/>
    </row>
    <row r="10" spans="1:6">
      <c r="A10" s="240"/>
      <c r="B10" s="644"/>
      <c r="C10" s="644"/>
      <c r="D10" s="650"/>
      <c r="E10" s="217"/>
    </row>
    <row r="11" spans="1:6" ht="13.5" thickBot="1">
      <c r="A11" s="240"/>
      <c r="B11" s="642"/>
      <c r="C11" s="642"/>
      <c r="D11" s="642"/>
      <c r="E11" s="240"/>
    </row>
    <row r="12" spans="1:6" ht="13.5" thickBot="1">
      <c r="A12" s="213" t="s">
        <v>1266</v>
      </c>
      <c r="B12" s="524" t="s">
        <v>1267</v>
      </c>
      <c r="C12" s="524"/>
      <c r="D12" s="524"/>
      <c r="E12" s="213"/>
      <c r="F12" s="213"/>
    </row>
    <row r="13" spans="1:6" ht="13.5" customHeight="1">
      <c r="A13" s="240"/>
      <c r="B13" s="240"/>
      <c r="C13" s="240"/>
      <c r="D13" s="240"/>
      <c r="E13" s="240"/>
    </row>
    <row r="14" spans="1:6" ht="15.75">
      <c r="A14" s="641"/>
      <c r="B14" s="649" t="s">
        <v>1268</v>
      </c>
      <c r="D14" s="640"/>
      <c r="E14" s="640"/>
    </row>
    <row r="15" spans="1:6">
      <c r="A15" s="639" t="s">
        <v>1269</v>
      </c>
      <c r="B15" s="638">
        <v>3947000</v>
      </c>
      <c r="D15" s="637"/>
      <c r="E15" s="552"/>
    </row>
    <row r="16" spans="1:6">
      <c r="A16" s="639" t="s">
        <v>1270</v>
      </c>
      <c r="B16" s="646">
        <v>1744000</v>
      </c>
      <c r="D16" s="636"/>
    </row>
    <row r="17" spans="1:6">
      <c r="A17" s="639"/>
      <c r="B17" s="646"/>
      <c r="D17" s="636"/>
    </row>
    <row r="18" spans="1:6" ht="51">
      <c r="A18" s="635" t="s">
        <v>1271</v>
      </c>
      <c r="B18" s="634"/>
      <c r="C18" s="633"/>
      <c r="D18" s="552"/>
      <c r="E18" s="552"/>
    </row>
    <row r="19" spans="1:6" ht="13.5" thickBot="1">
      <c r="A19" s="552"/>
      <c r="B19" s="633"/>
      <c r="C19" s="633"/>
      <c r="D19" s="552"/>
      <c r="E19" s="552"/>
    </row>
    <row r="20" spans="1:6" ht="13.5" thickBot="1">
      <c r="A20" s="213" t="s">
        <v>1272</v>
      </c>
      <c r="B20" s="524" t="s">
        <v>1273</v>
      </c>
      <c r="C20" s="524"/>
      <c r="D20" s="524"/>
      <c r="E20" s="213"/>
      <c r="F20" s="213"/>
    </row>
    <row r="21" spans="1:6">
      <c r="A21" s="552"/>
      <c r="B21" s="633"/>
      <c r="C21" s="633"/>
      <c r="D21" s="552"/>
      <c r="E21" s="552"/>
    </row>
    <row r="22" spans="1:6">
      <c r="A22" s="632" t="s">
        <v>1274</v>
      </c>
      <c r="B22" s="639" t="s">
        <v>1275</v>
      </c>
      <c r="D22" s="552"/>
      <c r="E22" s="552"/>
    </row>
    <row r="23" spans="1:6">
      <c r="A23" s="624" t="s">
        <v>1276</v>
      </c>
      <c r="B23" s="646">
        <v>1472</v>
      </c>
      <c r="D23" s="552"/>
      <c r="E23" s="552"/>
    </row>
    <row r="24" spans="1:6">
      <c r="A24" s="624" t="s">
        <v>1277</v>
      </c>
      <c r="B24" s="646">
        <v>634</v>
      </c>
      <c r="D24" s="552"/>
      <c r="E24" s="552"/>
    </row>
    <row r="25" spans="1:6">
      <c r="A25" s="631" t="s">
        <v>1256</v>
      </c>
      <c r="B25" s="630">
        <v>365</v>
      </c>
      <c r="D25" s="552"/>
      <c r="E25" s="552"/>
    </row>
    <row r="26" spans="1:6">
      <c r="A26" s="631" t="s">
        <v>1278</v>
      </c>
      <c r="B26" s="646">
        <v>1424</v>
      </c>
    </row>
    <row r="27" spans="1:6">
      <c r="A27" s="631" t="s">
        <v>1279</v>
      </c>
      <c r="B27" s="630">
        <v>569</v>
      </c>
    </row>
    <row r="28" spans="1:6" ht="13.5" thickBot="1">
      <c r="A28" s="647"/>
      <c r="B28" s="240"/>
      <c r="D28" s="240"/>
      <c r="E28" s="629"/>
    </row>
    <row r="29" spans="1:6" ht="13.5" thickBot="1">
      <c r="A29" s="213" t="s">
        <v>1280</v>
      </c>
      <c r="B29" s="524" t="s">
        <v>1281</v>
      </c>
      <c r="C29" s="524"/>
      <c r="D29" s="524"/>
      <c r="E29" s="213"/>
      <c r="F29" s="213"/>
    </row>
    <row r="30" spans="1:6">
      <c r="A30" s="552"/>
      <c r="B30" s="633"/>
      <c r="C30" s="633"/>
      <c r="D30" s="552"/>
      <c r="E30" s="552"/>
    </row>
    <row r="31" spans="1:6">
      <c r="A31" s="628" t="s">
        <v>275</v>
      </c>
      <c r="B31" s="240"/>
      <c r="C31" s="240"/>
      <c r="D31" s="240"/>
      <c r="E31" s="240"/>
    </row>
    <row r="32" spans="1:6">
      <c r="A32" s="627" t="s">
        <v>1282</v>
      </c>
      <c r="B32" s="626"/>
      <c r="D32" s="552"/>
      <c r="E32" s="552"/>
    </row>
    <row r="33" spans="1:5">
      <c r="A33" s="240"/>
      <c r="B33" s="240"/>
      <c r="D33" s="240"/>
      <c r="E33" s="240"/>
    </row>
    <row r="34" spans="1:5" ht="12.75" customHeight="1">
      <c r="A34" s="656" t="s">
        <v>1283</v>
      </c>
      <c r="B34" s="656"/>
      <c r="D34" s="240"/>
      <c r="E34" s="629"/>
    </row>
    <row r="35" spans="1:5">
      <c r="A35" s="642"/>
      <c r="B35" s="240"/>
      <c r="D35" s="240"/>
      <c r="E35" s="629"/>
    </row>
    <row r="36" spans="1:5" ht="12.75" customHeight="1">
      <c r="A36" s="656" t="s">
        <v>1284</v>
      </c>
      <c r="B36" s="656"/>
      <c r="D36" s="240"/>
      <c r="E36" s="629"/>
    </row>
    <row r="37" spans="1:5">
      <c r="A37" s="647"/>
      <c r="B37" s="240"/>
      <c r="D37" s="240"/>
      <c r="E37" s="629"/>
    </row>
    <row r="38" spans="1:5">
      <c r="A38" s="642"/>
      <c r="B38" s="240"/>
      <c r="D38" s="240"/>
      <c r="E38" s="629"/>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enableFormatConditionsCalculation="0">
    <pageSetUpPr fitToPage="1"/>
  </sheetPr>
  <dimension ref="A1:I55"/>
  <sheetViews>
    <sheetView zoomScale="80" zoomScaleNormal="80" workbookViewId="0">
      <selection activeCell="A2" sqref="A2"/>
    </sheetView>
  </sheetViews>
  <sheetFormatPr defaultColWidth="9.28515625" defaultRowHeight="12.75"/>
  <cols>
    <col min="1" max="1" width="77.7109375" bestFit="1" customWidth="1"/>
    <col min="2" max="2" width="10.5703125" bestFit="1" customWidth="1"/>
    <col min="3" max="3" width="15.5703125" bestFit="1" customWidth="1"/>
    <col min="4" max="4" width="14.85546875" bestFit="1" customWidth="1"/>
    <col min="5" max="5" width="13.5703125" customWidth="1"/>
    <col min="6" max="6" width="12.28515625" customWidth="1"/>
    <col min="7" max="7" width="17" bestFit="1" customWidth="1"/>
    <col min="8" max="8" width="11.28515625" bestFit="1" customWidth="1"/>
  </cols>
  <sheetData>
    <row r="1" spans="1:9" ht="21" thickBot="1">
      <c r="A1" s="700" t="s">
        <v>876</v>
      </c>
      <c r="B1" s="701"/>
      <c r="C1" s="5"/>
      <c r="D1" s="13" t="s">
        <v>202</v>
      </c>
      <c r="E1" s="14" t="s">
        <v>132</v>
      </c>
      <c r="F1" s="1"/>
      <c r="G1" s="1"/>
      <c r="H1" s="1"/>
      <c r="I1" s="1"/>
    </row>
    <row r="2" spans="1:9" ht="12.75" customHeight="1"/>
    <row r="3" spans="1:9" ht="13.5" thickBot="1"/>
    <row r="4" spans="1:9" ht="13.5" thickBot="1">
      <c r="A4" s="434" t="s">
        <v>719</v>
      </c>
      <c r="B4" s="435" t="s">
        <v>413</v>
      </c>
      <c r="C4" s="435" t="s">
        <v>377</v>
      </c>
      <c r="D4" s="435" t="s">
        <v>218</v>
      </c>
    </row>
    <row r="5" spans="1:9">
      <c r="A5" s="157" t="s">
        <v>436</v>
      </c>
      <c r="B5" s="158"/>
      <c r="C5" s="158"/>
      <c r="D5" s="158"/>
    </row>
    <row r="6" spans="1:9">
      <c r="A6" s="157"/>
      <c r="B6" s="160"/>
      <c r="C6" s="160"/>
      <c r="D6" s="457"/>
    </row>
    <row r="7" spans="1:9">
      <c r="A7" s="158" t="s">
        <v>8</v>
      </c>
      <c r="B7" s="444">
        <v>23038</v>
      </c>
      <c r="C7" s="444"/>
      <c r="D7" s="443"/>
    </row>
    <row r="8" spans="1:9">
      <c r="A8" s="158" t="s">
        <v>9</v>
      </c>
      <c r="B8" s="444">
        <v>12024</v>
      </c>
      <c r="C8" s="444"/>
      <c r="D8" s="443"/>
    </row>
    <row r="9" spans="1:9">
      <c r="A9" s="158" t="s">
        <v>10</v>
      </c>
      <c r="B9" s="444">
        <v>30941</v>
      </c>
      <c r="C9" s="444"/>
      <c r="D9" s="158"/>
    </row>
    <row r="10" spans="1:9">
      <c r="A10" s="158" t="s">
        <v>193</v>
      </c>
      <c r="B10" s="444">
        <v>29811</v>
      </c>
      <c r="C10" s="444"/>
      <c r="D10" s="443"/>
    </row>
    <row r="11" spans="1:9">
      <c r="A11" s="158" t="s">
        <v>325</v>
      </c>
      <c r="B11" s="444">
        <v>36864</v>
      </c>
      <c r="C11" s="444"/>
      <c r="D11" s="443"/>
    </row>
    <row r="12" spans="1:9">
      <c r="A12" s="458" t="s">
        <v>589</v>
      </c>
      <c r="B12" s="444">
        <v>10277</v>
      </c>
      <c r="C12" s="444"/>
      <c r="D12" s="443"/>
    </row>
    <row r="13" spans="1:9">
      <c r="A13" s="158" t="s">
        <v>326</v>
      </c>
      <c r="B13" s="444">
        <v>7989</v>
      </c>
      <c r="C13" s="444"/>
      <c r="D13" s="442"/>
    </row>
    <row r="14" spans="1:9">
      <c r="A14" s="158"/>
      <c r="B14" s="444"/>
      <c r="C14" s="444"/>
      <c r="D14" s="442"/>
    </row>
    <row r="15" spans="1:9">
      <c r="A15" s="158" t="s">
        <v>74</v>
      </c>
      <c r="B15" s="444"/>
      <c r="C15" s="444">
        <v>43446</v>
      </c>
      <c r="D15" s="443"/>
    </row>
    <row r="16" spans="1:9">
      <c r="A16" s="158" t="s">
        <v>75</v>
      </c>
      <c r="B16" s="444"/>
      <c r="C16" s="444">
        <v>9485</v>
      </c>
      <c r="D16" s="443"/>
    </row>
    <row r="17" spans="1:4">
      <c r="A17" s="158"/>
      <c r="B17" s="444"/>
      <c r="C17" s="444"/>
      <c r="D17" s="442"/>
    </row>
    <row r="18" spans="1:4">
      <c r="A18" s="158"/>
      <c r="B18" s="444"/>
      <c r="C18" s="444"/>
      <c r="D18" s="443"/>
    </row>
    <row r="19" spans="1:4" ht="13.5">
      <c r="A19" s="440" t="s">
        <v>796</v>
      </c>
      <c r="B19" s="444"/>
      <c r="C19" s="444"/>
      <c r="D19" s="437"/>
    </row>
    <row r="20" spans="1:4">
      <c r="A20" s="437" t="s">
        <v>547</v>
      </c>
      <c r="B20" s="444">
        <v>58856</v>
      </c>
      <c r="C20" s="444"/>
      <c r="D20" s="437"/>
    </row>
    <row r="21" spans="1:4">
      <c r="A21" s="437" t="s">
        <v>723</v>
      </c>
      <c r="B21" s="444">
        <v>153758</v>
      </c>
      <c r="C21" s="444"/>
      <c r="D21" s="437"/>
    </row>
    <row r="22" spans="1:4">
      <c r="A22" s="439"/>
      <c r="B22" s="444"/>
      <c r="C22" s="444"/>
      <c r="D22" s="437"/>
    </row>
    <row r="23" spans="1:4">
      <c r="A23" s="441" t="s">
        <v>797</v>
      </c>
      <c r="B23" s="444"/>
      <c r="C23" s="444"/>
      <c r="D23" s="437"/>
    </row>
    <row r="24" spans="1:4">
      <c r="A24" s="437" t="s">
        <v>798</v>
      </c>
      <c r="B24" s="444">
        <v>23500</v>
      </c>
      <c r="C24" s="444"/>
      <c r="D24" s="437"/>
    </row>
    <row r="25" spans="1:4">
      <c r="A25" s="437" t="s">
        <v>799</v>
      </c>
      <c r="B25" s="444"/>
      <c r="C25" s="444">
        <v>38021</v>
      </c>
      <c r="D25" s="437"/>
    </row>
    <row r="26" spans="1:4">
      <c r="A26" s="437" t="s">
        <v>800</v>
      </c>
      <c r="B26" s="444"/>
      <c r="C26" s="444">
        <v>57032</v>
      </c>
      <c r="D26" s="437"/>
    </row>
    <row r="27" spans="1:4">
      <c r="A27" s="158"/>
      <c r="B27" s="444"/>
      <c r="C27" s="443"/>
      <c r="D27" s="443"/>
    </row>
    <row r="28" spans="1:4">
      <c r="A28" s="437" t="s">
        <v>327</v>
      </c>
      <c r="B28" s="437"/>
      <c r="C28" s="443"/>
      <c r="D28" s="443"/>
    </row>
    <row r="29" spans="1:4">
      <c r="A29" s="456" t="s">
        <v>307</v>
      </c>
      <c r="B29" s="437">
        <v>16193</v>
      </c>
      <c r="C29" s="443"/>
      <c r="D29" s="443"/>
    </row>
    <row r="30" spans="1:4">
      <c r="A30" s="456" t="s">
        <v>308</v>
      </c>
      <c r="B30" s="437">
        <v>11490</v>
      </c>
      <c r="C30" s="443"/>
      <c r="D30" s="444"/>
    </row>
    <row r="31" spans="1:4">
      <c r="A31" s="459"/>
      <c r="B31" s="442"/>
      <c r="C31" s="443"/>
      <c r="D31" s="444"/>
    </row>
    <row r="32" spans="1:4">
      <c r="A32" s="445" t="s">
        <v>485</v>
      </c>
      <c r="B32" s="436"/>
      <c r="C32" s="436"/>
      <c r="D32" s="436"/>
    </row>
    <row r="33" spans="1:4" ht="13.5" thickBot="1">
      <c r="A33" s="158"/>
      <c r="B33" s="443"/>
      <c r="C33" s="443"/>
      <c r="D33" s="446"/>
    </row>
    <row r="34" spans="1:4" ht="13.5" thickBot="1">
      <c r="A34" s="434" t="s">
        <v>801</v>
      </c>
      <c r="B34" s="435" t="s">
        <v>413</v>
      </c>
      <c r="C34" s="435" t="s">
        <v>377</v>
      </c>
      <c r="D34" s="435" t="s">
        <v>218</v>
      </c>
    </row>
    <row r="35" spans="1:4">
      <c r="A35" s="158" t="s">
        <v>807</v>
      </c>
      <c r="B35" s="159"/>
      <c r="C35" s="159"/>
      <c r="D35" s="444">
        <v>594927</v>
      </c>
    </row>
    <row r="36" spans="1:4">
      <c r="A36" s="158" t="s">
        <v>245</v>
      </c>
      <c r="B36" s="159"/>
      <c r="C36" s="159"/>
      <c r="D36" s="444">
        <v>78000</v>
      </c>
    </row>
    <row r="37" spans="1:4">
      <c r="A37" s="158"/>
      <c r="B37" s="158"/>
      <c r="C37" s="158"/>
      <c r="D37" s="436"/>
    </row>
    <row r="38" spans="1:4">
      <c r="A38" s="158"/>
      <c r="B38" s="158"/>
      <c r="C38" s="158"/>
      <c r="D38" s="436"/>
    </row>
    <row r="39" spans="1:4">
      <c r="A39" s="449" t="s">
        <v>724</v>
      </c>
      <c r="B39" s="450"/>
      <c r="C39" s="450"/>
      <c r="D39" s="157"/>
    </row>
    <row r="40" spans="1:4">
      <c r="A40" s="450"/>
      <c r="B40" s="460" t="s">
        <v>464</v>
      </c>
      <c r="C40" s="460" t="s">
        <v>465</v>
      </c>
      <c r="D40" s="157"/>
    </row>
    <row r="41" spans="1:4">
      <c r="A41" s="711" t="s">
        <v>397</v>
      </c>
      <c r="B41" s="711"/>
      <c r="C41" s="711"/>
      <c r="D41" s="158"/>
    </row>
    <row r="42" spans="1:4">
      <c r="A42" s="444" t="s">
        <v>462</v>
      </c>
      <c r="B42" s="444">
        <v>979</v>
      </c>
      <c r="C42" s="444">
        <v>612</v>
      </c>
      <c r="D42" s="158"/>
    </row>
    <row r="43" spans="1:4">
      <c r="A43" s="444" t="s">
        <v>463</v>
      </c>
      <c r="B43" s="444">
        <v>1112</v>
      </c>
      <c r="C43" s="444">
        <v>683</v>
      </c>
      <c r="D43" s="158"/>
    </row>
    <row r="44" spans="1:4">
      <c r="A44" s="444" t="s">
        <v>398</v>
      </c>
      <c r="B44" s="444"/>
      <c r="C44" s="444"/>
      <c r="D44" s="158"/>
    </row>
    <row r="45" spans="1:4">
      <c r="A45" s="444" t="s">
        <v>462</v>
      </c>
      <c r="B45" s="444">
        <v>530</v>
      </c>
      <c r="C45" s="444">
        <v>286</v>
      </c>
      <c r="D45" s="158"/>
    </row>
    <row r="46" spans="1:4">
      <c r="A46" s="444" t="s">
        <v>463</v>
      </c>
      <c r="B46" s="444">
        <v>663</v>
      </c>
      <c r="C46" s="444">
        <v>367</v>
      </c>
      <c r="D46" s="158"/>
    </row>
    <row r="47" spans="1:4">
      <c r="A47" s="454"/>
      <c r="B47" s="454"/>
      <c r="C47" s="454"/>
      <c r="D47" s="158"/>
    </row>
    <row r="48" spans="1:4">
      <c r="A48" s="157" t="s">
        <v>208</v>
      </c>
      <c r="B48" s="157"/>
      <c r="C48" s="157"/>
      <c r="D48" s="157"/>
    </row>
    <row r="49" spans="1:4">
      <c r="A49" s="157" t="s">
        <v>209</v>
      </c>
      <c r="B49" s="157"/>
      <c r="C49" s="157"/>
      <c r="D49" s="157"/>
    </row>
    <row r="50" spans="1:4">
      <c r="A50" s="157" t="s">
        <v>466</v>
      </c>
      <c r="B50" s="157"/>
      <c r="C50" s="157"/>
      <c r="D50" s="157"/>
    </row>
    <row r="51" spans="1:4" ht="13.5" thickBot="1">
      <c r="A51" s="157"/>
      <c r="B51" s="157"/>
      <c r="C51" s="157"/>
      <c r="D51" s="158"/>
    </row>
    <row r="52" spans="1:4" ht="13.5" thickBot="1">
      <c r="A52" s="434" t="s">
        <v>720</v>
      </c>
      <c r="B52" s="435"/>
      <c r="C52" s="435"/>
      <c r="D52" s="435"/>
    </row>
    <row r="53" spans="1:4" ht="38.25">
      <c r="A53" s="453" t="s">
        <v>254</v>
      </c>
      <c r="B53" s="461"/>
      <c r="C53" s="462"/>
      <c r="D53" s="158"/>
    </row>
    <row r="54" spans="1:4">
      <c r="A54" s="453"/>
      <c r="B54" s="461"/>
      <c r="C54" s="462"/>
      <c r="D54" s="158"/>
    </row>
    <row r="55" spans="1:4">
      <c r="A55" s="444" t="s">
        <v>486</v>
      </c>
      <c r="B55" s="463" t="s">
        <v>62</v>
      </c>
      <c r="C55" s="444">
        <v>36612</v>
      </c>
      <c r="D55" s="157"/>
    </row>
  </sheetData>
  <mergeCells count="2">
    <mergeCell ref="A41:C41"/>
    <mergeCell ref="A1:B1"/>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enableFormatConditionsCalculation="0"/>
  <dimension ref="A1:J4279"/>
  <sheetViews>
    <sheetView zoomScale="80" zoomScaleNormal="80" workbookViewId="0">
      <selection activeCell="A6" sqref="A5:A6"/>
    </sheetView>
  </sheetViews>
  <sheetFormatPr defaultRowHeight="12.75"/>
  <cols>
    <col min="1" max="1" width="66.28515625" customWidth="1"/>
    <col min="2" max="2" width="23.7109375" customWidth="1"/>
    <col min="3" max="3" width="25.5703125" customWidth="1"/>
    <col min="4" max="4" width="25.140625" customWidth="1"/>
    <col min="5" max="5" width="20" customWidth="1"/>
    <col min="6" max="6" width="31.140625" customWidth="1"/>
    <col min="7" max="7" width="33.7109375" customWidth="1"/>
    <col min="8" max="11" width="10.7109375" customWidth="1"/>
    <col min="12" max="12" width="13.7109375" customWidth="1"/>
    <col min="13" max="13" width="10.7109375" customWidth="1"/>
    <col min="14" max="14" width="20.7109375" customWidth="1"/>
    <col min="15" max="18" width="16.7109375" customWidth="1"/>
    <col min="19" max="20" width="10.7109375" customWidth="1"/>
    <col min="21" max="21" width="16.7109375" customWidth="1"/>
    <col min="22" max="22" width="23.7109375" customWidth="1"/>
    <col min="23" max="23" width="21.7109375" customWidth="1"/>
    <col min="24" max="24" width="13.7109375" customWidth="1"/>
  </cols>
  <sheetData>
    <row r="1" spans="1:10" ht="21" thickBot="1">
      <c r="A1" s="700" t="s">
        <v>876</v>
      </c>
      <c r="B1" s="701"/>
      <c r="C1" s="5"/>
      <c r="D1" s="13" t="s">
        <v>202</v>
      </c>
      <c r="E1" s="13"/>
      <c r="F1" s="14" t="s">
        <v>132</v>
      </c>
      <c r="G1" s="1"/>
      <c r="H1" s="1"/>
      <c r="I1" s="1"/>
      <c r="J1" s="1"/>
    </row>
    <row r="2" spans="1:10" ht="18" customHeight="1">
      <c r="A2" s="193"/>
      <c r="B2" s="50" t="s">
        <v>621</v>
      </c>
      <c r="C2" s="50"/>
      <c r="D2" t="s">
        <v>201</v>
      </c>
      <c r="E2" t="s">
        <v>532</v>
      </c>
    </row>
    <row r="3" spans="1:10" ht="18">
      <c r="A3" s="182" t="s">
        <v>40</v>
      </c>
      <c r="B3" s="50"/>
      <c r="C3" s="50"/>
    </row>
    <row r="4" spans="1:10" ht="12.75" customHeight="1">
      <c r="A4" s="165"/>
      <c r="B4" s="50"/>
      <c r="C4" s="50"/>
    </row>
    <row r="5" spans="1:10" ht="12.75" customHeight="1">
      <c r="A5" s="185" t="s">
        <v>880</v>
      </c>
      <c r="B5" s="50"/>
      <c r="C5" s="50"/>
    </row>
    <row r="6" spans="1:10" ht="12.75" customHeight="1">
      <c r="A6" s="185" t="s">
        <v>881</v>
      </c>
      <c r="B6" s="50"/>
      <c r="C6" s="50"/>
    </row>
    <row r="7" spans="1:10" ht="12.75" customHeight="1">
      <c r="A7" s="172" t="s">
        <v>622</v>
      </c>
      <c r="B7" s="186" t="s">
        <v>622</v>
      </c>
      <c r="C7" s="180" t="s">
        <v>622</v>
      </c>
      <c r="D7" s="180" t="s">
        <v>623</v>
      </c>
      <c r="E7" s="180" t="s">
        <v>624</v>
      </c>
    </row>
    <row r="8" spans="1:10" ht="12.75" customHeight="1">
      <c r="A8" s="175"/>
      <c r="B8" s="176" t="s">
        <v>625</v>
      </c>
      <c r="C8" s="179" t="s">
        <v>626</v>
      </c>
      <c r="D8" s="179" t="s">
        <v>625</v>
      </c>
      <c r="E8" s="179" t="s">
        <v>627</v>
      </c>
    </row>
    <row r="9" spans="1:10" ht="12.75" customHeight="1">
      <c r="A9" s="172" t="s">
        <v>628</v>
      </c>
      <c r="B9" s="177">
        <v>930</v>
      </c>
      <c r="C9" s="167">
        <v>37200</v>
      </c>
      <c r="D9" s="167">
        <v>700</v>
      </c>
      <c r="E9" s="167">
        <v>1630</v>
      </c>
    </row>
    <row r="10" spans="1:10" ht="26.45" customHeight="1">
      <c r="A10" s="174" t="s">
        <v>629</v>
      </c>
      <c r="B10" s="177"/>
      <c r="C10" s="167"/>
      <c r="D10" s="167"/>
      <c r="E10" s="167"/>
    </row>
    <row r="11" spans="1:10" ht="12.75" customHeight="1">
      <c r="A11" s="174" t="s">
        <v>324</v>
      </c>
      <c r="B11" s="177"/>
      <c r="C11" s="167"/>
      <c r="D11" s="167"/>
      <c r="E11" s="167"/>
    </row>
    <row r="12" spans="1:10" ht="12.75" customHeight="1">
      <c r="A12" s="174" t="s">
        <v>521</v>
      </c>
      <c r="B12" s="177"/>
      <c r="C12" s="167"/>
      <c r="D12" s="167"/>
      <c r="E12" s="167"/>
    </row>
    <row r="13" spans="1:10">
      <c r="A13" s="174" t="s">
        <v>41</v>
      </c>
      <c r="B13" s="177">
        <v>620</v>
      </c>
      <c r="C13" s="167">
        <v>24800</v>
      </c>
      <c r="D13" s="167"/>
      <c r="E13" s="167">
        <v>1320</v>
      </c>
    </row>
    <row r="14" spans="1:10" ht="12.75" customHeight="1">
      <c r="A14" s="174" t="s">
        <v>630</v>
      </c>
      <c r="B14" s="177" t="s">
        <v>310</v>
      </c>
      <c r="C14" s="167" t="s">
        <v>310</v>
      </c>
      <c r="D14" s="167"/>
      <c r="E14" s="167">
        <v>700</v>
      </c>
    </row>
    <row r="15" spans="1:10" ht="12.75" customHeight="1">
      <c r="A15" s="174" t="s">
        <v>717</v>
      </c>
      <c r="B15" s="177"/>
      <c r="C15" s="167"/>
      <c r="D15" s="167" t="s">
        <v>310</v>
      </c>
      <c r="E15" s="167" t="s">
        <v>310</v>
      </c>
    </row>
    <row r="16" spans="1:10" ht="12.75" customHeight="1">
      <c r="A16" s="175" t="s">
        <v>544</v>
      </c>
      <c r="B16" s="176"/>
      <c r="C16" s="179"/>
      <c r="D16" s="179"/>
      <c r="E16" s="179"/>
    </row>
    <row r="17" spans="1:7" ht="12.75" customHeight="1">
      <c r="A17" s="173"/>
      <c r="B17" s="173"/>
      <c r="C17" s="173"/>
      <c r="D17" s="173"/>
      <c r="E17" s="173"/>
    </row>
    <row r="18" spans="1:7" s="165" customFormat="1" ht="12.75" customHeight="1">
      <c r="A18" s="169" t="s">
        <v>631</v>
      </c>
      <c r="B18" s="169" t="s">
        <v>632</v>
      </c>
      <c r="C18" s="169"/>
      <c r="D18" s="169"/>
      <c r="E18" s="169"/>
    </row>
    <row r="19" spans="1:7" ht="12.75" customHeight="1">
      <c r="A19" s="170"/>
      <c r="B19" s="170"/>
      <c r="C19" s="169"/>
      <c r="D19" s="169"/>
      <c r="E19" s="169" t="s">
        <v>633</v>
      </c>
    </row>
    <row r="20" spans="1:7" ht="13.15" customHeight="1">
      <c r="A20" s="718" t="s">
        <v>837</v>
      </c>
      <c r="B20" s="715" t="s">
        <v>634</v>
      </c>
      <c r="C20" s="712" t="s">
        <v>882</v>
      </c>
      <c r="D20" s="712" t="s">
        <v>883</v>
      </c>
      <c r="E20" s="712" t="s">
        <v>634</v>
      </c>
      <c r="F20" s="712" t="s">
        <v>815</v>
      </c>
      <c r="G20" s="712" t="s">
        <v>816</v>
      </c>
    </row>
    <row r="21" spans="1:7" ht="12.75" customHeight="1">
      <c r="A21" s="719"/>
      <c r="B21" s="716"/>
      <c r="C21" s="713"/>
      <c r="D21" s="713"/>
      <c r="E21" s="713"/>
      <c r="F21" s="713"/>
      <c r="G21" s="713"/>
    </row>
    <row r="22" spans="1:7" ht="20.25" customHeight="1">
      <c r="A22" s="720"/>
      <c r="B22" s="717"/>
      <c r="C22" s="714"/>
      <c r="D22" s="714"/>
      <c r="E22" s="714"/>
      <c r="F22" s="714"/>
      <c r="G22" s="714"/>
    </row>
    <row r="23" spans="1:7" ht="12.75" customHeight="1">
      <c r="A23" s="156" t="s">
        <v>635</v>
      </c>
      <c r="B23" s="188"/>
      <c r="C23" s="187"/>
      <c r="D23" s="180"/>
      <c r="E23" s="180"/>
      <c r="F23" s="180"/>
      <c r="G23" s="180"/>
    </row>
    <row r="24" spans="1:7" ht="12.75" customHeight="1">
      <c r="A24" s="183" t="s">
        <v>555</v>
      </c>
      <c r="B24" s="181">
        <v>59470</v>
      </c>
      <c r="C24" s="191">
        <v>34670</v>
      </c>
      <c r="D24" s="167">
        <v>22270</v>
      </c>
      <c r="E24" s="167">
        <f>+B24*1.05</f>
        <v>62443.5</v>
      </c>
      <c r="F24" s="167">
        <f>+C24*1.05</f>
        <v>36403.5</v>
      </c>
      <c r="G24" s="167">
        <f>+D24*1.05</f>
        <v>23383.5</v>
      </c>
    </row>
    <row r="25" spans="1:7" ht="12.75" customHeight="1">
      <c r="A25" s="183"/>
      <c r="B25" s="181"/>
      <c r="C25" s="191"/>
      <c r="D25" s="167"/>
      <c r="E25" s="167"/>
      <c r="F25" s="167"/>
      <c r="G25" s="167"/>
    </row>
    <row r="26" spans="1:7" ht="12.75" customHeight="1">
      <c r="A26" s="183" t="s">
        <v>145</v>
      </c>
      <c r="B26" s="181"/>
      <c r="C26" s="191"/>
      <c r="D26" s="167"/>
      <c r="E26" s="167"/>
      <c r="F26" s="167"/>
      <c r="G26" s="167"/>
    </row>
    <row r="27" spans="1:7" ht="12.75" customHeight="1">
      <c r="A27" s="183" t="s">
        <v>636</v>
      </c>
      <c r="B27" s="181">
        <v>80660</v>
      </c>
      <c r="C27" s="191">
        <v>55860</v>
      </c>
      <c r="D27" s="167">
        <v>43460</v>
      </c>
      <c r="E27" s="167">
        <f>+B27*1.07</f>
        <v>86306.200000000012</v>
      </c>
      <c r="F27" s="167">
        <f>+C27*1.07</f>
        <v>59770.200000000004</v>
      </c>
      <c r="G27" s="167">
        <f>+D27*1.07</f>
        <v>46502.200000000004</v>
      </c>
    </row>
    <row r="28" spans="1:7" ht="12.75" customHeight="1">
      <c r="A28" s="183" t="s">
        <v>150</v>
      </c>
      <c r="B28" s="181"/>
      <c r="C28" s="191"/>
      <c r="D28" s="167"/>
      <c r="E28" s="167"/>
      <c r="F28" s="167"/>
      <c r="G28" s="167"/>
    </row>
    <row r="29" spans="1:7" ht="12.75" customHeight="1">
      <c r="A29" s="183" t="s">
        <v>146</v>
      </c>
      <c r="B29" s="181"/>
      <c r="C29" s="191"/>
      <c r="D29" s="167"/>
      <c r="E29" s="167"/>
      <c r="F29" s="167"/>
      <c r="G29" s="167"/>
    </row>
    <row r="30" spans="1:7" ht="12.75" customHeight="1">
      <c r="A30" s="183" t="s">
        <v>147</v>
      </c>
      <c r="B30" s="181"/>
      <c r="C30" s="191"/>
      <c r="D30" s="167"/>
      <c r="E30" s="167"/>
      <c r="F30" s="167"/>
      <c r="G30" s="167"/>
    </row>
    <row r="31" spans="1:7" ht="12.75" customHeight="1">
      <c r="A31" s="183" t="s">
        <v>148</v>
      </c>
      <c r="B31" s="181"/>
      <c r="C31" s="191"/>
      <c r="D31" s="167"/>
      <c r="E31" s="167"/>
      <c r="F31" s="167"/>
      <c r="G31" s="167"/>
    </row>
    <row r="32" spans="1:7" ht="12.75" customHeight="1">
      <c r="A32" s="183" t="s">
        <v>144</v>
      </c>
      <c r="B32" s="181"/>
      <c r="C32" s="191"/>
      <c r="D32" s="167"/>
      <c r="E32" s="167"/>
      <c r="F32" s="167"/>
      <c r="G32" s="167"/>
    </row>
    <row r="33" spans="1:7" ht="12.75" customHeight="1">
      <c r="A33" s="183"/>
      <c r="B33" s="181"/>
      <c r="C33" s="191"/>
      <c r="D33" s="167"/>
      <c r="E33" s="167"/>
      <c r="F33" s="167"/>
      <c r="G33" s="167"/>
    </row>
    <row r="34" spans="1:7" ht="12.75" customHeight="1">
      <c r="A34" s="183" t="s">
        <v>149</v>
      </c>
      <c r="B34" s="181"/>
      <c r="C34" s="191"/>
      <c r="D34" s="167"/>
      <c r="E34" s="167"/>
      <c r="F34" s="167"/>
      <c r="G34" s="167"/>
    </row>
    <row r="35" spans="1:7" ht="12.75" customHeight="1">
      <c r="A35" s="183" t="s">
        <v>151</v>
      </c>
      <c r="B35" s="181">
        <v>86230</v>
      </c>
      <c r="C35" s="191">
        <v>61430</v>
      </c>
      <c r="D35" s="167">
        <v>49030</v>
      </c>
      <c r="E35" s="167">
        <f>+B35*1.07</f>
        <v>92266.1</v>
      </c>
      <c r="F35" s="167">
        <f>+C35*1.07</f>
        <v>65730.100000000006</v>
      </c>
      <c r="G35" s="167">
        <f>+D35*1.07</f>
        <v>52462.100000000006</v>
      </c>
    </row>
    <row r="36" spans="1:7" ht="12.75" customHeight="1">
      <c r="A36" s="183" t="s">
        <v>152</v>
      </c>
      <c r="B36" s="181"/>
      <c r="C36" s="191"/>
      <c r="D36" s="167"/>
      <c r="E36" s="167"/>
      <c r="F36" s="167"/>
      <c r="G36" s="167"/>
    </row>
    <row r="37" spans="1:7" ht="12.75" customHeight="1">
      <c r="A37" s="183" t="s">
        <v>153</v>
      </c>
      <c r="B37" s="181"/>
      <c r="C37" s="191"/>
      <c r="D37" s="167"/>
      <c r="E37" s="167"/>
      <c r="F37" s="167"/>
      <c r="G37" s="167"/>
    </row>
    <row r="38" spans="1:7" ht="12.75" customHeight="1">
      <c r="A38" s="183" t="s">
        <v>637</v>
      </c>
      <c r="B38" s="181"/>
      <c r="C38" s="191"/>
      <c r="D38" s="167"/>
      <c r="E38" s="167"/>
      <c r="F38" s="167"/>
      <c r="G38" s="167"/>
    </row>
    <row r="39" spans="1:7" ht="12.75" customHeight="1">
      <c r="A39" s="183"/>
      <c r="B39" s="181"/>
      <c r="C39" s="191"/>
      <c r="D39" s="167"/>
      <c r="E39" s="167"/>
      <c r="F39" s="167"/>
      <c r="G39" s="167"/>
    </row>
    <row r="40" spans="1:7" ht="12.75" customHeight="1">
      <c r="A40" s="183" t="s">
        <v>154</v>
      </c>
      <c r="B40" s="181"/>
      <c r="C40" s="191"/>
      <c r="D40" s="167"/>
      <c r="E40" s="167"/>
      <c r="F40" s="167"/>
      <c r="G40" s="167"/>
    </row>
    <row r="41" spans="1:7" ht="12.75" customHeight="1">
      <c r="A41" s="183" t="s">
        <v>155</v>
      </c>
      <c r="B41" s="181">
        <v>93080</v>
      </c>
      <c r="C41" s="191">
        <v>68280</v>
      </c>
      <c r="D41" s="167">
        <v>55880</v>
      </c>
      <c r="E41" s="167">
        <f>+B41*1.07</f>
        <v>99595.6</v>
      </c>
      <c r="F41" s="167">
        <f>+C41*1.07</f>
        <v>73059.600000000006</v>
      </c>
      <c r="G41" s="167">
        <f>+D41*1.07</f>
        <v>59791.600000000006</v>
      </c>
    </row>
    <row r="42" spans="1:7" ht="12.75" customHeight="1">
      <c r="A42" s="183" t="s">
        <v>156</v>
      </c>
      <c r="B42" s="181"/>
      <c r="C42" s="191"/>
      <c r="D42" s="167"/>
      <c r="E42" s="167"/>
      <c r="F42" s="167"/>
      <c r="G42" s="167"/>
    </row>
    <row r="43" spans="1:7" ht="12.75" customHeight="1">
      <c r="A43" s="183" t="s">
        <v>165</v>
      </c>
      <c r="B43" s="181"/>
      <c r="C43" s="191"/>
      <c r="D43" s="167"/>
      <c r="E43" s="167"/>
      <c r="F43" s="167"/>
      <c r="G43" s="167"/>
    </row>
    <row r="44" spans="1:7" ht="12.75" customHeight="1">
      <c r="A44" s="183"/>
      <c r="B44" s="181"/>
      <c r="C44" s="191"/>
      <c r="D44" s="167"/>
      <c r="E44" s="167"/>
      <c r="F44" s="167"/>
      <c r="G44" s="167"/>
    </row>
    <row r="45" spans="1:7" ht="12.75" customHeight="1">
      <c r="A45" s="183" t="s">
        <v>158</v>
      </c>
      <c r="B45" s="181"/>
      <c r="C45" s="191"/>
      <c r="D45" s="167"/>
      <c r="E45" s="167"/>
      <c r="F45" s="167"/>
      <c r="G45" s="167"/>
    </row>
    <row r="46" spans="1:7" ht="12.75" customHeight="1">
      <c r="A46" s="183" t="s">
        <v>638</v>
      </c>
      <c r="B46" s="181">
        <v>103450</v>
      </c>
      <c r="C46" s="191">
        <v>78650</v>
      </c>
      <c r="D46" s="167">
        <v>66250</v>
      </c>
      <c r="E46" s="167">
        <f>+B46*1.07</f>
        <v>110691.5</v>
      </c>
      <c r="F46" s="167">
        <f>+C46*1.07</f>
        <v>84155.5</v>
      </c>
      <c r="G46" s="167">
        <f>+D46*1.07</f>
        <v>70887.5</v>
      </c>
    </row>
    <row r="47" spans="1:7" ht="12.75" customHeight="1">
      <c r="A47" s="183" t="s">
        <v>160</v>
      </c>
      <c r="B47" s="181"/>
      <c r="C47" s="191"/>
      <c r="D47" s="167"/>
      <c r="E47" s="167"/>
      <c r="F47" s="167"/>
      <c r="G47" s="167"/>
    </row>
    <row r="48" spans="1:7" ht="12.75" customHeight="1">
      <c r="A48" s="183" t="s">
        <v>161</v>
      </c>
      <c r="B48" s="181"/>
      <c r="C48" s="191"/>
      <c r="D48" s="167"/>
      <c r="E48" s="167"/>
      <c r="F48" s="167"/>
      <c r="G48" s="167"/>
    </row>
    <row r="49" spans="1:7" ht="12.75" customHeight="1">
      <c r="A49" s="183" t="s">
        <v>162</v>
      </c>
      <c r="B49" s="181"/>
      <c r="C49" s="191"/>
      <c r="D49" s="167"/>
      <c r="E49" s="167"/>
      <c r="F49" s="167"/>
      <c r="G49" s="167"/>
    </row>
    <row r="50" spans="1:7" ht="12.75" customHeight="1">
      <c r="A50" s="183" t="s">
        <v>164</v>
      </c>
      <c r="B50" s="181"/>
      <c r="C50" s="191"/>
      <c r="D50" s="167"/>
      <c r="E50" s="167"/>
      <c r="F50" s="167"/>
      <c r="G50" s="167"/>
    </row>
    <row r="51" spans="1:7" ht="12.75" customHeight="1">
      <c r="A51" s="183" t="s">
        <v>157</v>
      </c>
      <c r="B51" s="181"/>
      <c r="C51" s="191"/>
      <c r="D51" s="167"/>
      <c r="E51" s="167"/>
      <c r="F51" s="167"/>
      <c r="G51" s="167"/>
    </row>
    <row r="52" spans="1:7" ht="12.75" customHeight="1">
      <c r="A52" s="183" t="s">
        <v>163</v>
      </c>
      <c r="B52" s="181"/>
      <c r="C52" s="191"/>
      <c r="D52" s="167"/>
      <c r="E52" s="167"/>
      <c r="F52" s="167"/>
      <c r="G52" s="167"/>
    </row>
    <row r="53" spans="1:7" ht="12.75" customHeight="1">
      <c r="A53" s="183" t="s">
        <v>166</v>
      </c>
      <c r="B53" s="181"/>
      <c r="C53" s="191"/>
      <c r="D53" s="167"/>
      <c r="E53" s="167"/>
      <c r="F53" s="167"/>
      <c r="G53" s="167"/>
    </row>
    <row r="54" spans="1:7" ht="12.75" customHeight="1">
      <c r="A54" s="183" t="s">
        <v>167</v>
      </c>
      <c r="B54" s="181"/>
      <c r="C54" s="191"/>
      <c r="D54" s="167"/>
      <c r="E54" s="167"/>
      <c r="F54" s="167"/>
      <c r="G54" s="167"/>
    </row>
    <row r="55" spans="1:7" ht="12.75" customHeight="1">
      <c r="A55" s="183"/>
      <c r="B55" s="181"/>
      <c r="C55" s="191"/>
      <c r="D55" s="167"/>
      <c r="E55" s="167"/>
      <c r="F55" s="167"/>
      <c r="G55" s="167"/>
    </row>
    <row r="56" spans="1:7" ht="12.75" customHeight="1">
      <c r="A56" s="183"/>
      <c r="B56" s="181"/>
      <c r="C56" s="191"/>
      <c r="D56" s="167"/>
      <c r="E56" s="167"/>
      <c r="F56" s="167"/>
      <c r="G56" s="167"/>
    </row>
    <row r="57" spans="1:7" ht="12.75" customHeight="1">
      <c r="A57" s="183" t="s">
        <v>168</v>
      </c>
      <c r="B57" s="181"/>
      <c r="C57" s="191"/>
      <c r="D57" s="167"/>
      <c r="E57" s="167"/>
      <c r="F57" s="167"/>
      <c r="G57" s="167"/>
    </row>
    <row r="58" spans="1:7" ht="12.75" customHeight="1">
      <c r="A58" s="183" t="s">
        <v>169</v>
      </c>
      <c r="B58" s="181">
        <v>114670</v>
      </c>
      <c r="C58" s="191">
        <v>89870</v>
      </c>
      <c r="D58" s="167">
        <v>77470</v>
      </c>
      <c r="E58" s="167">
        <f>+B58*1.07</f>
        <v>122696.90000000001</v>
      </c>
      <c r="F58" s="167">
        <f>+C58*1.07</f>
        <v>96160.900000000009</v>
      </c>
      <c r="G58" s="167">
        <f>+D58*1.07</f>
        <v>82892.900000000009</v>
      </c>
    </row>
    <row r="59" spans="1:7" ht="12.75" customHeight="1">
      <c r="A59" s="183" t="s">
        <v>159</v>
      </c>
      <c r="B59" s="181"/>
      <c r="C59" s="191"/>
      <c r="D59" s="167"/>
      <c r="E59" s="167"/>
      <c r="F59" s="167"/>
      <c r="G59" s="167"/>
    </row>
    <row r="60" spans="1:7" ht="12.75" customHeight="1">
      <c r="A60" s="183" t="s">
        <v>175</v>
      </c>
      <c r="B60" s="181"/>
      <c r="C60" s="191"/>
      <c r="D60" s="167"/>
      <c r="E60" s="167"/>
      <c r="F60" s="167"/>
      <c r="G60" s="167"/>
    </row>
    <row r="61" spans="1:7" ht="12.75" customHeight="1">
      <c r="A61" s="183"/>
      <c r="B61" s="181"/>
      <c r="C61" s="191"/>
      <c r="D61" s="167"/>
      <c r="E61" s="167"/>
      <c r="F61" s="167"/>
      <c r="G61" s="167"/>
    </row>
    <row r="62" spans="1:7" ht="12.75" customHeight="1">
      <c r="A62" s="183" t="s">
        <v>171</v>
      </c>
      <c r="B62" s="181"/>
      <c r="C62" s="191"/>
      <c r="D62" s="167"/>
      <c r="E62" s="167"/>
      <c r="F62" s="167"/>
      <c r="G62" s="167"/>
    </row>
    <row r="63" spans="1:7" ht="12.75" customHeight="1">
      <c r="A63" s="183" t="s">
        <v>172</v>
      </c>
      <c r="B63" s="181">
        <v>126130</v>
      </c>
      <c r="C63" s="191">
        <v>101330</v>
      </c>
      <c r="D63" s="167">
        <v>88930</v>
      </c>
      <c r="E63" s="167">
        <f>+B63*1.07</f>
        <v>134959.1</v>
      </c>
      <c r="F63" s="167">
        <f>+C63*1.07</f>
        <v>108423.1</v>
      </c>
      <c r="G63" s="167">
        <f>+D63*1.07</f>
        <v>95155.1</v>
      </c>
    </row>
    <row r="64" spans="1:7" ht="12.75" customHeight="1">
      <c r="A64" s="183" t="s">
        <v>173</v>
      </c>
      <c r="B64" s="181"/>
      <c r="C64" s="191"/>
      <c r="D64" s="167"/>
      <c r="E64" s="167"/>
      <c r="F64" s="167"/>
      <c r="G64" s="167"/>
    </row>
    <row r="65" spans="1:7" ht="12.75" customHeight="1">
      <c r="A65" s="183" t="s">
        <v>170</v>
      </c>
      <c r="B65" s="181"/>
      <c r="C65" s="191"/>
      <c r="D65" s="167"/>
      <c r="E65" s="167"/>
      <c r="F65" s="167"/>
      <c r="G65" s="167"/>
    </row>
    <row r="66" spans="1:7" ht="12.75" customHeight="1">
      <c r="A66" s="183" t="s">
        <v>180</v>
      </c>
      <c r="B66" s="181"/>
      <c r="C66" s="191"/>
      <c r="D66" s="167"/>
      <c r="E66" s="167"/>
      <c r="F66" s="167"/>
      <c r="G66" s="167"/>
    </row>
    <row r="67" spans="1:7" ht="12.75" customHeight="1">
      <c r="A67" s="183" t="s">
        <v>174</v>
      </c>
      <c r="B67" s="181"/>
      <c r="C67" s="191"/>
      <c r="D67" s="167"/>
      <c r="E67" s="167"/>
      <c r="F67" s="167"/>
      <c r="G67" s="167"/>
    </row>
    <row r="68" spans="1:7" ht="12.75" customHeight="1">
      <c r="A68" s="183" t="s">
        <v>181</v>
      </c>
      <c r="B68" s="181"/>
      <c r="C68" s="191"/>
      <c r="D68" s="167"/>
      <c r="E68" s="167"/>
      <c r="F68" s="167"/>
      <c r="G68" s="167"/>
    </row>
    <row r="69" spans="1:7" ht="12.75" customHeight="1">
      <c r="A69" s="183"/>
      <c r="B69" s="181"/>
      <c r="C69" s="191"/>
      <c r="D69" s="167"/>
      <c r="E69" s="167"/>
      <c r="F69" s="167"/>
      <c r="G69" s="167"/>
    </row>
    <row r="70" spans="1:7" ht="12.75" customHeight="1">
      <c r="A70" s="183" t="s">
        <v>176</v>
      </c>
      <c r="B70" s="181"/>
      <c r="C70" s="191"/>
      <c r="D70" s="167"/>
      <c r="E70" s="167"/>
      <c r="F70" s="167"/>
      <c r="G70" s="167"/>
    </row>
    <row r="71" spans="1:7" ht="12.75" customHeight="1">
      <c r="A71" s="183" t="s">
        <v>177</v>
      </c>
      <c r="B71" s="181">
        <v>138650</v>
      </c>
      <c r="C71" s="191">
        <v>113850</v>
      </c>
      <c r="D71" s="167">
        <v>101450</v>
      </c>
      <c r="E71" s="167">
        <f>+B71*1.07</f>
        <v>148355.5</v>
      </c>
      <c r="F71" s="167">
        <f>+C71*1.07</f>
        <v>121819.5</v>
      </c>
      <c r="G71" s="167">
        <f>+D71*1.07</f>
        <v>108551.5</v>
      </c>
    </row>
    <row r="72" spans="1:7" ht="12.75" customHeight="1">
      <c r="A72" s="183" t="s">
        <v>178</v>
      </c>
      <c r="B72" s="181"/>
      <c r="C72" s="191"/>
      <c r="D72" s="167"/>
      <c r="E72" s="167"/>
      <c r="F72" s="167"/>
      <c r="G72" s="167"/>
    </row>
    <row r="73" spans="1:7" ht="12.75" customHeight="1">
      <c r="A73" s="183" t="s">
        <v>179</v>
      </c>
      <c r="B73" s="181"/>
      <c r="C73" s="191"/>
      <c r="D73" s="167"/>
      <c r="E73" s="167"/>
      <c r="F73" s="167"/>
      <c r="G73" s="167"/>
    </row>
    <row r="74" spans="1:7" ht="12.75" customHeight="1">
      <c r="A74" s="183" t="s">
        <v>184</v>
      </c>
      <c r="B74" s="181"/>
      <c r="C74" s="191"/>
      <c r="D74" s="167"/>
      <c r="E74" s="167"/>
      <c r="F74" s="167"/>
      <c r="G74" s="167"/>
    </row>
    <row r="75" spans="1:7" ht="12.75" customHeight="1">
      <c r="A75" s="183" t="s">
        <v>187</v>
      </c>
      <c r="B75" s="181"/>
      <c r="C75" s="191"/>
      <c r="D75" s="167"/>
      <c r="E75" s="167"/>
      <c r="F75" s="167"/>
      <c r="G75" s="167"/>
    </row>
    <row r="76" spans="1:7" ht="12.75" customHeight="1">
      <c r="A76" s="183"/>
      <c r="B76" s="181"/>
      <c r="C76" s="191"/>
      <c r="D76" s="167"/>
      <c r="E76" s="167"/>
      <c r="F76" s="167"/>
      <c r="G76" s="167"/>
    </row>
    <row r="77" spans="1:7" ht="12.75" customHeight="1">
      <c r="A77" s="183" t="s">
        <v>182</v>
      </c>
      <c r="B77" s="181"/>
      <c r="C77" s="191"/>
      <c r="D77" s="167"/>
      <c r="E77" s="167"/>
      <c r="F77" s="167"/>
      <c r="G77" s="167"/>
    </row>
    <row r="78" spans="1:7" ht="12.75" customHeight="1">
      <c r="A78" s="183" t="s">
        <v>639</v>
      </c>
      <c r="B78" s="181">
        <v>148810</v>
      </c>
      <c r="C78" s="191">
        <v>124010</v>
      </c>
      <c r="D78" s="167">
        <v>111610</v>
      </c>
      <c r="E78" s="167">
        <f>+B78*1.07</f>
        <v>159226.70000000001</v>
      </c>
      <c r="F78" s="167">
        <f>+C78*1.07</f>
        <v>132690.70000000001</v>
      </c>
      <c r="G78" s="167">
        <f>+D78*1.07</f>
        <v>119422.70000000001</v>
      </c>
    </row>
    <row r="79" spans="1:7" ht="12.75" customHeight="1">
      <c r="A79" s="183" t="s">
        <v>183</v>
      </c>
      <c r="B79" s="181"/>
      <c r="C79" s="191"/>
      <c r="D79" s="167"/>
      <c r="E79" s="167"/>
      <c r="F79" s="167"/>
      <c r="G79" s="167"/>
    </row>
    <row r="80" spans="1:7" ht="12.75" customHeight="1">
      <c r="A80" s="183" t="s">
        <v>185</v>
      </c>
      <c r="B80" s="181"/>
      <c r="C80" s="191"/>
      <c r="D80" s="167"/>
      <c r="E80" s="167"/>
      <c r="F80" s="167"/>
      <c r="G80" s="167"/>
    </row>
    <row r="81" spans="1:7" ht="12.75" customHeight="1">
      <c r="A81" s="183" t="s">
        <v>186</v>
      </c>
      <c r="B81" s="181"/>
      <c r="C81" s="191"/>
      <c r="D81" s="167"/>
      <c r="E81" s="167"/>
      <c r="F81" s="167"/>
      <c r="G81" s="167"/>
    </row>
    <row r="82" spans="1:7" ht="12.75" customHeight="1">
      <c r="A82" s="183"/>
      <c r="B82" s="181"/>
      <c r="C82" s="191"/>
      <c r="D82" s="167"/>
      <c r="E82" s="167"/>
      <c r="F82" s="167"/>
      <c r="G82" s="167"/>
    </row>
    <row r="83" spans="1:7" ht="12.75" customHeight="1">
      <c r="A83" s="183" t="s">
        <v>188</v>
      </c>
      <c r="B83" s="181"/>
      <c r="C83" s="191"/>
      <c r="D83" s="167"/>
      <c r="E83" s="167"/>
      <c r="F83" s="167"/>
      <c r="G83" s="167"/>
    </row>
    <row r="84" spans="1:7" ht="12.75" customHeight="1">
      <c r="A84" s="183" t="s">
        <v>640</v>
      </c>
      <c r="B84" s="181">
        <v>177600</v>
      </c>
      <c r="C84" s="191">
        <v>152800</v>
      </c>
      <c r="D84" s="167">
        <v>140400</v>
      </c>
      <c r="E84" s="167">
        <f>+B84*1.07</f>
        <v>190032</v>
      </c>
      <c r="F84" s="167">
        <f>+C84*1.07</f>
        <v>163496</v>
      </c>
      <c r="G84" s="167">
        <f>+D84*1.07</f>
        <v>150228</v>
      </c>
    </row>
    <row r="85" spans="1:7" ht="12.75" customHeight="1">
      <c r="A85" s="183" t="s">
        <v>518</v>
      </c>
      <c r="B85" s="181"/>
      <c r="C85" s="191"/>
      <c r="D85" s="167"/>
      <c r="E85" s="167"/>
      <c r="F85" s="167"/>
      <c r="G85" s="167"/>
    </row>
    <row r="86" spans="1:7" ht="12.75" customHeight="1">
      <c r="A86" s="183" t="s">
        <v>512</v>
      </c>
      <c r="B86" s="181"/>
      <c r="C86" s="191"/>
      <c r="D86" s="167"/>
      <c r="E86" s="167"/>
      <c r="F86" s="167"/>
      <c r="G86" s="167"/>
    </row>
    <row r="87" spans="1:7" ht="12.75" customHeight="1">
      <c r="A87" s="183" t="s">
        <v>514</v>
      </c>
      <c r="B87" s="181"/>
      <c r="C87" s="191"/>
      <c r="D87" s="167"/>
      <c r="E87" s="167"/>
      <c r="F87" s="167"/>
      <c r="G87" s="167"/>
    </row>
    <row r="88" spans="1:7" ht="12.75" customHeight="1">
      <c r="A88" s="183" t="s">
        <v>515</v>
      </c>
      <c r="B88" s="181"/>
      <c r="C88" s="191"/>
      <c r="D88" s="167"/>
      <c r="E88" s="167"/>
      <c r="F88" s="167"/>
      <c r="G88" s="167"/>
    </row>
    <row r="89" spans="1:7" ht="12.75" customHeight="1">
      <c r="A89" s="183"/>
      <c r="B89" s="181"/>
      <c r="C89" s="191"/>
      <c r="D89" s="167"/>
      <c r="E89" s="167"/>
      <c r="F89" s="167"/>
      <c r="G89" s="167"/>
    </row>
    <row r="90" spans="1:7" ht="12.75" customHeight="1">
      <c r="A90" s="183" t="s">
        <v>516</v>
      </c>
      <c r="B90" s="181"/>
      <c r="C90" s="191"/>
      <c r="D90" s="167"/>
      <c r="E90" s="167"/>
      <c r="F90" s="167"/>
      <c r="G90" s="167"/>
    </row>
    <row r="91" spans="1:7" ht="12.75" customHeight="1">
      <c r="A91" s="183" t="s">
        <v>517</v>
      </c>
      <c r="B91" s="181">
        <v>196610</v>
      </c>
      <c r="C91" s="191">
        <v>171810</v>
      </c>
      <c r="D91" s="167">
        <v>159410</v>
      </c>
      <c r="E91" s="167">
        <f>+B91*1.09</f>
        <v>214304.90000000002</v>
      </c>
      <c r="F91" s="167">
        <f>+C91*1.09</f>
        <v>187272.90000000002</v>
      </c>
      <c r="G91" s="167">
        <f>+D91*1.09</f>
        <v>173756.90000000002</v>
      </c>
    </row>
    <row r="92" spans="1:7" ht="12.75" customHeight="1">
      <c r="A92" s="183" t="s">
        <v>513</v>
      </c>
      <c r="B92" s="181"/>
      <c r="C92" s="191"/>
      <c r="D92" s="167"/>
      <c r="E92" s="167"/>
      <c r="F92" s="167"/>
      <c r="G92" s="167"/>
    </row>
    <row r="93" spans="1:7" ht="12.75" customHeight="1">
      <c r="A93" s="183"/>
      <c r="B93" s="181"/>
      <c r="C93" s="191"/>
      <c r="D93" s="167"/>
      <c r="E93" s="167"/>
      <c r="F93" s="167"/>
      <c r="G93" s="167"/>
    </row>
    <row r="94" spans="1:7" ht="12.75" customHeight="1">
      <c r="A94" s="183" t="s">
        <v>519</v>
      </c>
      <c r="B94" s="181"/>
      <c r="C94" s="191"/>
      <c r="D94" s="167"/>
      <c r="E94" s="167"/>
      <c r="F94" s="167"/>
      <c r="G94" s="167"/>
    </row>
    <row r="95" spans="1:7" ht="12.75" customHeight="1">
      <c r="A95" s="178" t="s">
        <v>641</v>
      </c>
      <c r="B95" s="190">
        <v>241020</v>
      </c>
      <c r="C95" s="195">
        <v>216220</v>
      </c>
      <c r="D95" s="179">
        <v>203820</v>
      </c>
      <c r="E95" s="179">
        <f>+B95*1.09</f>
        <v>262711.80000000005</v>
      </c>
      <c r="F95" s="179">
        <f>+C95*1.09</f>
        <v>235679.80000000002</v>
      </c>
      <c r="G95" s="179">
        <f>+D95*1.09</f>
        <v>222163.80000000002</v>
      </c>
    </row>
    <row r="96" spans="1:7" ht="12.75" customHeight="1"/>
    <row r="97" spans="1:4" ht="12.75" customHeight="1"/>
    <row r="98" spans="1:4" ht="12.75" customHeight="1">
      <c r="A98" s="166"/>
    </row>
    <row r="99" spans="1:4" ht="12.75" customHeight="1">
      <c r="A99" s="166" t="s">
        <v>377</v>
      </c>
      <c r="B99" t="s">
        <v>642</v>
      </c>
      <c r="C99" t="s">
        <v>643</v>
      </c>
    </row>
    <row r="100" spans="1:4" ht="12.75" customHeight="1">
      <c r="A100" s="172" t="s">
        <v>644</v>
      </c>
      <c r="B100" s="173"/>
      <c r="C100" s="180"/>
    </row>
    <row r="101" spans="1:4" ht="12.75" customHeight="1">
      <c r="A101" s="174" t="s">
        <v>645</v>
      </c>
      <c r="B101" s="169">
        <v>105820</v>
      </c>
      <c r="C101" s="167">
        <f>+B101*1.07</f>
        <v>113227.40000000001</v>
      </c>
    </row>
    <row r="102" spans="1:4" ht="12.75" customHeight="1">
      <c r="A102" s="174" t="s">
        <v>646</v>
      </c>
      <c r="B102" s="169">
        <v>8530</v>
      </c>
      <c r="C102" s="167">
        <f>+B102*1.07</f>
        <v>9127.1</v>
      </c>
    </row>
    <row r="103" spans="1:4" ht="12.75" customHeight="1">
      <c r="A103" s="174" t="s">
        <v>647</v>
      </c>
      <c r="B103" s="169"/>
      <c r="C103" s="167"/>
    </row>
    <row r="104" spans="1:4" ht="12.75" customHeight="1">
      <c r="A104" s="174" t="s">
        <v>648</v>
      </c>
      <c r="B104" s="169"/>
      <c r="C104" s="167"/>
    </row>
    <row r="105" spans="1:4" ht="12.75" customHeight="1">
      <c r="A105" s="175" t="s">
        <v>817</v>
      </c>
      <c r="B105" s="171"/>
      <c r="C105" s="179"/>
    </row>
    <row r="106" spans="1:4" ht="12.75" customHeight="1"/>
    <row r="107" spans="1:4" ht="12.75" customHeight="1"/>
    <row r="108" spans="1:4" ht="12.75" customHeight="1">
      <c r="A108" s="166" t="s">
        <v>649</v>
      </c>
    </row>
    <row r="109" spans="1:4" s="168" customFormat="1" ht="12.75" customHeight="1">
      <c r="A109" s="168" t="s">
        <v>650</v>
      </c>
      <c r="B109" s="168" t="s">
        <v>651</v>
      </c>
      <c r="C109" s="168" t="s">
        <v>652</v>
      </c>
      <c r="D109" s="168" t="s">
        <v>653</v>
      </c>
    </row>
    <row r="110" spans="1:4" ht="12.75" customHeight="1">
      <c r="A110" s="172" t="s">
        <v>654</v>
      </c>
      <c r="B110" s="173" t="s">
        <v>655</v>
      </c>
      <c r="C110" s="173">
        <v>7680</v>
      </c>
      <c r="D110" s="180">
        <f>+C110*1.1</f>
        <v>8448</v>
      </c>
    </row>
    <row r="111" spans="1:4" ht="12.75" customHeight="1">
      <c r="A111" s="174" t="s">
        <v>656</v>
      </c>
      <c r="B111" s="169" t="s">
        <v>655</v>
      </c>
      <c r="C111" s="169">
        <v>8060</v>
      </c>
      <c r="D111" s="167">
        <f>+C111*1.1</f>
        <v>8866</v>
      </c>
    </row>
    <row r="112" spans="1:4" ht="12.75" customHeight="1">
      <c r="A112" s="174" t="s">
        <v>657</v>
      </c>
      <c r="B112" s="169" t="s">
        <v>658</v>
      </c>
      <c r="C112" s="169">
        <v>10900</v>
      </c>
      <c r="D112" s="167">
        <f t="shared" ref="D112:D117" si="0">+C112*1.11</f>
        <v>12099.000000000002</v>
      </c>
    </row>
    <row r="113" spans="1:4" ht="12.75" customHeight="1">
      <c r="A113" s="174" t="s">
        <v>659</v>
      </c>
      <c r="B113" s="169" t="s">
        <v>660</v>
      </c>
      <c r="C113" s="169">
        <v>15450</v>
      </c>
      <c r="D113" s="167">
        <f t="shared" si="0"/>
        <v>17149.5</v>
      </c>
    </row>
    <row r="114" spans="1:4" ht="12.75" customHeight="1">
      <c r="A114" s="174" t="s">
        <v>661</v>
      </c>
      <c r="B114" s="169" t="s">
        <v>616</v>
      </c>
      <c r="C114" s="169">
        <v>18870</v>
      </c>
      <c r="D114" s="167">
        <f t="shared" si="0"/>
        <v>20945.7</v>
      </c>
    </row>
    <row r="115" spans="1:4" ht="12.75" customHeight="1">
      <c r="A115" s="174" t="s">
        <v>662</v>
      </c>
      <c r="B115" s="169" t="s">
        <v>616</v>
      </c>
      <c r="C115" s="169">
        <v>22000</v>
      </c>
      <c r="D115" s="167">
        <f t="shared" si="0"/>
        <v>24420.000000000004</v>
      </c>
    </row>
    <row r="116" spans="1:4" ht="12.75" customHeight="1">
      <c r="A116" s="174" t="s">
        <v>663</v>
      </c>
      <c r="B116" s="169" t="s">
        <v>616</v>
      </c>
      <c r="C116" s="169">
        <v>25600</v>
      </c>
      <c r="D116" s="167">
        <f t="shared" si="0"/>
        <v>28416.000000000004</v>
      </c>
    </row>
    <row r="117" spans="1:4" ht="12.75" customHeight="1">
      <c r="A117" s="175" t="s">
        <v>664</v>
      </c>
      <c r="B117" s="171" t="s">
        <v>616</v>
      </c>
      <c r="C117" s="171">
        <v>28820</v>
      </c>
      <c r="D117" s="179">
        <f t="shared" si="0"/>
        <v>31990.200000000004</v>
      </c>
    </row>
    <row r="118" spans="1:4" ht="12.75" customHeight="1"/>
    <row r="119" spans="1:4" ht="12.75" customHeight="1">
      <c r="A119" s="166" t="s">
        <v>377</v>
      </c>
      <c r="B119" t="s">
        <v>642</v>
      </c>
      <c r="C119" t="s">
        <v>643</v>
      </c>
    </row>
    <row r="120" spans="1:4" ht="12.75" customHeight="1">
      <c r="A120" s="172" t="s">
        <v>665</v>
      </c>
      <c r="B120" s="173">
        <v>220</v>
      </c>
      <c r="C120" s="180">
        <f>+B120*1.11</f>
        <v>244.20000000000002</v>
      </c>
    </row>
    <row r="121" spans="1:4" ht="12.75" customHeight="1">
      <c r="A121" s="175" t="s">
        <v>666</v>
      </c>
      <c r="B121" s="171">
        <v>750</v>
      </c>
      <c r="C121" s="179">
        <f>+B121*1.11</f>
        <v>832.50000000000011</v>
      </c>
    </row>
    <row r="122" spans="1:4" ht="12.75" customHeight="1"/>
    <row r="123" spans="1:4" ht="12.75" customHeight="1">
      <c r="A123" t="s">
        <v>667</v>
      </c>
    </row>
    <row r="124" spans="1:4" ht="12.75" customHeight="1"/>
    <row r="125" spans="1:4" ht="12.75" customHeight="1">
      <c r="A125" t="s">
        <v>668</v>
      </c>
    </row>
    <row r="126" spans="1:4" ht="12.75" customHeight="1">
      <c r="A126" t="s">
        <v>669</v>
      </c>
    </row>
    <row r="127" spans="1:4" ht="12.75" customHeight="1">
      <c r="A127" t="s">
        <v>670</v>
      </c>
    </row>
    <row r="128" spans="1:4" ht="12.75" customHeight="1">
      <c r="A128" t="s">
        <v>671</v>
      </c>
    </row>
    <row r="129" spans="1:3" ht="12.75" customHeight="1"/>
    <row r="130" spans="1:3" ht="12.75" customHeight="1">
      <c r="A130" s="166" t="s">
        <v>672</v>
      </c>
    </row>
    <row r="131" spans="1:3" ht="12.75" customHeight="1">
      <c r="A131" t="s">
        <v>428</v>
      </c>
      <c r="B131" t="s">
        <v>612</v>
      </c>
      <c r="C131" t="s">
        <v>673</v>
      </c>
    </row>
    <row r="132" spans="1:3" ht="12.75" customHeight="1">
      <c r="B132" t="s">
        <v>674</v>
      </c>
    </row>
    <row r="133" spans="1:3" ht="12.75" customHeight="1">
      <c r="A133" s="184" t="s">
        <v>675</v>
      </c>
      <c r="B133" s="173"/>
      <c r="C133" s="180"/>
    </row>
    <row r="134" spans="1:3" ht="12.75" customHeight="1">
      <c r="A134" s="174" t="s">
        <v>654</v>
      </c>
      <c r="B134" s="169">
        <v>5500</v>
      </c>
      <c r="C134" s="167">
        <f>+B134*1.19</f>
        <v>6545</v>
      </c>
    </row>
    <row r="135" spans="1:3" ht="12.75" customHeight="1">
      <c r="A135" s="174" t="s">
        <v>656</v>
      </c>
      <c r="B135" s="169">
        <v>6650</v>
      </c>
      <c r="C135" s="167">
        <f t="shared" ref="C135:C147" si="1">+B135*1.19</f>
        <v>7913.5</v>
      </c>
    </row>
    <row r="136" spans="1:3" ht="12.75" customHeight="1">
      <c r="A136" s="194" t="s">
        <v>676</v>
      </c>
      <c r="B136" s="169"/>
      <c r="C136" s="167"/>
    </row>
    <row r="137" spans="1:3" ht="12.75" customHeight="1">
      <c r="A137" s="174" t="s">
        <v>677</v>
      </c>
      <c r="B137" s="169">
        <v>9970</v>
      </c>
      <c r="C137" s="167">
        <f t="shared" si="1"/>
        <v>11864.3</v>
      </c>
    </row>
    <row r="138" spans="1:3" ht="12.75" customHeight="1">
      <c r="A138" s="174" t="s">
        <v>678</v>
      </c>
      <c r="B138" s="169">
        <v>13520</v>
      </c>
      <c r="C138" s="167">
        <f t="shared" si="1"/>
        <v>16088.8</v>
      </c>
    </row>
    <row r="139" spans="1:3" ht="12.75" customHeight="1">
      <c r="A139" s="174" t="s">
        <v>679</v>
      </c>
      <c r="B139" s="169">
        <v>17990</v>
      </c>
      <c r="C139" s="167">
        <f t="shared" si="1"/>
        <v>21408.1</v>
      </c>
    </row>
    <row r="140" spans="1:3" ht="12.75" customHeight="1">
      <c r="A140" s="174" t="s">
        <v>680</v>
      </c>
      <c r="B140" s="169">
        <v>23270</v>
      </c>
      <c r="C140" s="167">
        <f t="shared" si="1"/>
        <v>27691.3</v>
      </c>
    </row>
    <row r="141" spans="1:3" ht="12.75" customHeight="1">
      <c r="A141" s="174" t="s">
        <v>681</v>
      </c>
      <c r="B141" s="169">
        <v>33350</v>
      </c>
      <c r="C141" s="167">
        <f t="shared" si="1"/>
        <v>39686.5</v>
      </c>
    </row>
    <row r="142" spans="1:3" ht="12.75" customHeight="1">
      <c r="A142" s="174" t="s">
        <v>682</v>
      </c>
      <c r="B142" s="169">
        <v>29450</v>
      </c>
      <c r="C142" s="167">
        <f t="shared" si="1"/>
        <v>35045.5</v>
      </c>
    </row>
    <row r="143" spans="1:3" ht="12.75" customHeight="1">
      <c r="A143" s="174" t="s">
        <v>683</v>
      </c>
      <c r="B143" s="169">
        <v>25670</v>
      </c>
      <c r="C143" s="167">
        <f t="shared" si="1"/>
        <v>30547.3</v>
      </c>
    </row>
    <row r="144" spans="1:3" ht="12.75" customHeight="1">
      <c r="A144" s="174" t="s">
        <v>684</v>
      </c>
      <c r="B144" s="169">
        <v>35410</v>
      </c>
      <c r="C144" s="167">
        <f t="shared" si="1"/>
        <v>42137.9</v>
      </c>
    </row>
    <row r="145" spans="1:4" ht="12.75" customHeight="1">
      <c r="A145" s="174" t="s">
        <v>685</v>
      </c>
      <c r="B145" s="169">
        <v>70020</v>
      </c>
      <c r="C145" s="167">
        <f t="shared" si="1"/>
        <v>83323.8</v>
      </c>
    </row>
    <row r="146" spans="1:4" ht="12.75" customHeight="1">
      <c r="A146" s="174" t="s">
        <v>686</v>
      </c>
      <c r="B146" s="169">
        <v>29680</v>
      </c>
      <c r="C146" s="167">
        <f t="shared" si="1"/>
        <v>35319.199999999997</v>
      </c>
    </row>
    <row r="147" spans="1:4" ht="12.75" customHeight="1">
      <c r="A147" s="175" t="s">
        <v>687</v>
      </c>
      <c r="B147" s="171">
        <v>41950</v>
      </c>
      <c r="C147" s="179">
        <f t="shared" si="1"/>
        <v>49920.5</v>
      </c>
    </row>
    <row r="148" spans="1:4" ht="12.75" customHeight="1">
      <c r="A148" t="s">
        <v>647</v>
      </c>
    </row>
    <row r="149" spans="1:4" ht="12.75" customHeight="1">
      <c r="A149" t="s">
        <v>688</v>
      </c>
    </row>
    <row r="150" spans="1:4" ht="12.75" customHeight="1"/>
    <row r="151" spans="1:4" ht="12.75" customHeight="1">
      <c r="A151" s="166" t="s">
        <v>427</v>
      </c>
    </row>
    <row r="152" spans="1:4" ht="12.75" customHeight="1">
      <c r="B152" t="s">
        <v>642</v>
      </c>
      <c r="C152" t="s">
        <v>689</v>
      </c>
    </row>
    <row r="153" spans="1:4" ht="12.75" customHeight="1">
      <c r="A153" s="164" t="s">
        <v>690</v>
      </c>
      <c r="B153" s="192">
        <v>210</v>
      </c>
      <c r="C153" s="163">
        <f>+B153*1.19</f>
        <v>249.89999999999998</v>
      </c>
    </row>
    <row r="154" spans="1:4" ht="12.75" customHeight="1"/>
    <row r="155" spans="1:4" ht="12.75" customHeight="1">
      <c r="A155" t="s">
        <v>691</v>
      </c>
    </row>
    <row r="156" spans="1:4" ht="12.75" customHeight="1">
      <c r="A156" t="s">
        <v>692</v>
      </c>
    </row>
    <row r="157" spans="1:4" ht="12.75" customHeight="1"/>
    <row r="158" spans="1:4" ht="12.75" customHeight="1">
      <c r="A158" s="169"/>
      <c r="B158" s="169"/>
      <c r="C158" s="169"/>
      <c r="D158" s="169"/>
    </row>
    <row r="159" spans="1:4" ht="12.75" customHeight="1">
      <c r="A159" s="169"/>
      <c r="B159" s="169"/>
      <c r="C159" s="169"/>
      <c r="D159" s="169"/>
    </row>
    <row r="160" spans="1:4" ht="12.75" customHeight="1">
      <c r="A160" s="169"/>
      <c r="B160" s="169"/>
      <c r="C160" s="169"/>
      <c r="D160" s="169"/>
    </row>
    <row r="161" spans="1:4" ht="12.75" customHeight="1">
      <c r="A161" s="169"/>
      <c r="B161" s="169"/>
      <c r="C161" s="169"/>
      <c r="D161" s="169"/>
    </row>
    <row r="162" spans="1:4" ht="12.75" customHeight="1">
      <c r="A162" s="27"/>
      <c r="B162" s="169"/>
      <c r="C162" s="169"/>
      <c r="D162" s="169"/>
    </row>
    <row r="163" spans="1:4" ht="12.75" customHeight="1">
      <c r="A163" s="169"/>
      <c r="B163" s="169"/>
      <c r="C163" s="169"/>
      <c r="D163" s="169"/>
    </row>
    <row r="164" spans="1:4" ht="12.75" customHeight="1">
      <c r="A164" s="169"/>
      <c r="B164" s="169"/>
      <c r="C164" s="169"/>
      <c r="D164" s="169"/>
    </row>
    <row r="165" spans="1:4" ht="12.75" customHeight="1">
      <c r="A165" s="169"/>
      <c r="B165" s="169"/>
      <c r="C165" s="169"/>
      <c r="D165" s="169"/>
    </row>
    <row r="166" spans="1:4" ht="12.75" customHeight="1">
      <c r="A166" s="169"/>
      <c r="B166" s="169"/>
      <c r="C166" s="169"/>
      <c r="D166" s="169"/>
    </row>
    <row r="167" spans="1:4" ht="12.75" customHeight="1">
      <c r="A167" s="169"/>
      <c r="B167" s="169"/>
      <c r="C167" s="169"/>
      <c r="D167" s="169"/>
    </row>
    <row r="168" spans="1:4" ht="12.75" customHeight="1"/>
    <row r="169" spans="1:4" ht="12.75" customHeight="1"/>
    <row r="170" spans="1:4" ht="12.75" customHeight="1"/>
    <row r="171" spans="1:4" ht="12.75" customHeight="1"/>
    <row r="172" spans="1:4" ht="12.75" customHeight="1"/>
    <row r="173" spans="1:4" ht="12.75" customHeight="1"/>
    <row r="174" spans="1:4" ht="12.75" customHeight="1"/>
    <row r="175" spans="1:4" ht="12.75" customHeight="1"/>
    <row r="176" spans="1:4"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customHeight="1"/>
    <row r="1263" ht="12.75" customHeight="1"/>
    <row r="1264" ht="12.75" customHeight="1"/>
    <row r="1265" ht="12.75" customHeight="1"/>
    <row r="1266" ht="12.75" customHeight="1"/>
    <row r="1267" ht="12.75" customHeight="1"/>
    <row r="1268" ht="12.75" customHeight="1"/>
    <row r="1269" ht="12.75" customHeight="1"/>
    <row r="1270" ht="12.75" customHeight="1"/>
    <row r="1271" ht="12.75" customHeight="1"/>
    <row r="1272" ht="12.75" customHeight="1"/>
    <row r="1273" ht="12.75" customHeight="1"/>
    <row r="1274" ht="12.75" customHeight="1"/>
    <row r="1275" ht="12.75" customHeight="1"/>
    <row r="1276" ht="12.75" customHeight="1"/>
    <row r="1277" ht="12.75" customHeight="1"/>
    <row r="1278" ht="12.75" customHeight="1"/>
    <row r="1279" ht="12.75" customHeight="1"/>
    <row r="1280" ht="12.75" customHeight="1"/>
    <row r="1281" ht="12.75" customHeight="1"/>
    <row r="1282" ht="12.75" customHeight="1"/>
    <row r="1283" ht="12.75" customHeight="1"/>
    <row r="1284" ht="12.75" customHeight="1"/>
    <row r="1285" ht="12.75" customHeight="1"/>
    <row r="1286" ht="12.75" customHeight="1"/>
    <row r="1287" ht="12.75" customHeight="1"/>
    <row r="1288" ht="12.75" customHeight="1"/>
    <row r="1289" ht="12.75" customHeight="1"/>
    <row r="1290" ht="12.75" customHeight="1"/>
    <row r="1291" ht="12.75" customHeight="1"/>
    <row r="1292" ht="12.75" customHeight="1"/>
    <row r="1293" ht="12.75" customHeight="1"/>
    <row r="1294" ht="12.75" customHeight="1"/>
    <row r="1295" ht="12.75" customHeight="1"/>
    <row r="1296" ht="12.75" customHeight="1"/>
    <row r="1297" ht="12.75" customHeight="1"/>
    <row r="1298" ht="12.75" customHeight="1"/>
    <row r="1299" ht="12.75" customHeight="1"/>
    <row r="1300" ht="12.75" customHeight="1"/>
    <row r="1301" ht="12.75" customHeight="1"/>
    <row r="1302" ht="12.75" customHeight="1"/>
    <row r="1303" ht="12.75" customHeight="1"/>
    <row r="1304" ht="12.75" customHeight="1"/>
    <row r="1305" ht="12.75" customHeight="1"/>
    <row r="1306" ht="12.75" customHeight="1"/>
    <row r="1307" ht="12.75" customHeight="1"/>
    <row r="1308" ht="12.75" customHeight="1"/>
    <row r="1309" ht="12.75" customHeight="1"/>
    <row r="1310" ht="12.75" customHeight="1"/>
    <row r="1311" ht="12.75" customHeight="1"/>
    <row r="1312" ht="12.75" customHeight="1"/>
    <row r="1313" ht="12.75" customHeight="1"/>
    <row r="1314" ht="12.75" customHeight="1"/>
    <row r="1315" ht="12.75" customHeight="1"/>
    <row r="1316" ht="12.75" customHeight="1"/>
    <row r="1317" ht="12.75" customHeight="1"/>
    <row r="1318" ht="12.75" customHeight="1"/>
    <row r="1319" ht="12.75" customHeight="1"/>
    <row r="1320" ht="12.75" customHeight="1"/>
    <row r="1321" ht="12.75" customHeight="1"/>
    <row r="1322" ht="12.75" customHeight="1"/>
    <row r="1323" ht="12.75" customHeight="1"/>
    <row r="1324" ht="12.75" customHeight="1"/>
    <row r="1325" ht="12.75" customHeight="1"/>
    <row r="1326" ht="12.75" customHeight="1"/>
    <row r="1327" ht="12.75" customHeight="1"/>
    <row r="1328" ht="12.75" customHeight="1"/>
    <row r="1329" ht="12.75" customHeight="1"/>
    <row r="1330" ht="12.75" customHeight="1"/>
    <row r="1331" ht="12.75" customHeight="1"/>
    <row r="1332" ht="12.75" customHeight="1"/>
    <row r="1333" ht="12.75" customHeight="1"/>
    <row r="1334" ht="12.75" customHeight="1"/>
    <row r="1335" ht="12.75" customHeight="1"/>
    <row r="1336" ht="12.75" customHeight="1"/>
    <row r="1337" ht="12.75" customHeight="1"/>
    <row r="1338" ht="12.75" customHeight="1"/>
    <row r="1339" ht="12.75" customHeight="1"/>
    <row r="1340" ht="12.75" customHeight="1"/>
    <row r="1341" ht="12.75" customHeight="1"/>
    <row r="1342" ht="12.75" customHeight="1"/>
    <row r="1343" ht="12.75" customHeight="1"/>
    <row r="1344" ht="12.75" customHeight="1"/>
    <row r="1345" ht="12.75" customHeight="1"/>
    <row r="1346" ht="12.75" customHeight="1"/>
    <row r="1347" ht="12.75" customHeight="1"/>
    <row r="1348" ht="12.75" customHeight="1"/>
    <row r="1349" ht="12.75" customHeight="1"/>
    <row r="1350" ht="12.75" customHeight="1"/>
    <row r="1351" ht="12.75" customHeight="1"/>
    <row r="1352" ht="12.75" customHeight="1"/>
    <row r="1353" ht="12.75" customHeight="1"/>
    <row r="1354" ht="12.75" customHeight="1"/>
    <row r="1355" ht="12.75" customHeight="1"/>
    <row r="1356" ht="12.75" customHeight="1"/>
    <row r="1357" ht="12.75" customHeight="1"/>
    <row r="1358" ht="12.75" customHeight="1"/>
    <row r="1359" ht="12.75" customHeight="1"/>
    <row r="1360" ht="12.75" customHeight="1"/>
    <row r="1361" ht="12.75" customHeight="1"/>
    <row r="1362" ht="12.75" customHeight="1"/>
    <row r="1363" ht="12.75" customHeight="1"/>
    <row r="1364" ht="12.75" customHeight="1"/>
    <row r="1365" ht="12.75" customHeight="1"/>
    <row r="1366" ht="12.75" customHeight="1"/>
    <row r="1367" ht="12.75" customHeight="1"/>
    <row r="1368" ht="12.75" customHeight="1"/>
    <row r="1369" ht="12.75" customHeight="1"/>
    <row r="1370" ht="12.75" customHeight="1"/>
    <row r="1371" ht="12.75" customHeight="1"/>
    <row r="1372" ht="12.75" customHeight="1"/>
    <row r="1373" ht="12.75" customHeight="1"/>
    <row r="1374" ht="12.75" customHeight="1"/>
    <row r="1375" ht="12.75" customHeight="1"/>
    <row r="1376" ht="12.75" customHeight="1"/>
    <row r="1377" ht="12.75" customHeight="1"/>
    <row r="1378" ht="12.75" customHeight="1"/>
    <row r="1379" ht="12.75" customHeight="1"/>
    <row r="1380" ht="12.75" customHeight="1"/>
    <row r="1381" ht="12.75" customHeight="1"/>
    <row r="1382" ht="12.75" customHeight="1"/>
    <row r="1383" ht="12.75" customHeight="1"/>
    <row r="1384" ht="12.75" customHeight="1"/>
    <row r="1385" ht="12.75" customHeight="1"/>
    <row r="1386" ht="12.75" customHeight="1"/>
    <row r="1387" ht="12.75" customHeight="1"/>
    <row r="1388" ht="12.75" customHeight="1"/>
    <row r="1389" ht="12.75" customHeight="1"/>
    <row r="1390" ht="12.75" customHeight="1"/>
    <row r="1391" ht="12.75" customHeight="1"/>
    <row r="1392" ht="12.75" customHeight="1"/>
    <row r="1393" ht="12.75" customHeight="1"/>
    <row r="1394" ht="12.75" customHeight="1"/>
    <row r="1395" ht="12.75" customHeight="1"/>
    <row r="1396" ht="12.75" customHeight="1"/>
    <row r="1397" ht="12.75" customHeight="1"/>
    <row r="1398" ht="12.75" customHeight="1"/>
    <row r="1399" ht="12.75" customHeight="1"/>
    <row r="1400" ht="12.75" customHeight="1"/>
    <row r="1401" ht="12.75" customHeight="1"/>
    <row r="1402" ht="12.75" customHeight="1"/>
    <row r="1403" ht="12.75" customHeight="1"/>
    <row r="1404" ht="12.75" customHeight="1"/>
    <row r="1405" ht="12.75" customHeight="1"/>
    <row r="1406" ht="12.75" customHeight="1"/>
    <row r="1407" ht="12.75" customHeight="1"/>
    <row r="1408" ht="12.75" customHeight="1"/>
    <row r="1409" ht="12.75" customHeight="1"/>
    <row r="1410" ht="12.75" customHeight="1"/>
    <row r="1411" ht="12.75" customHeight="1"/>
    <row r="1412" ht="12.75" customHeight="1"/>
    <row r="1413" ht="12.75" customHeight="1"/>
    <row r="1414" ht="12.75" customHeight="1"/>
    <row r="1415" ht="12.75" customHeight="1"/>
    <row r="1416" ht="12.75" customHeight="1"/>
    <row r="1417" ht="12.75" customHeight="1"/>
    <row r="1418" ht="12.75" customHeight="1"/>
    <row r="1419" ht="12.75" customHeight="1"/>
    <row r="1420" ht="12.75" customHeight="1"/>
    <row r="1421" ht="12.75" customHeight="1"/>
    <row r="1422" ht="12.75" customHeight="1"/>
    <row r="1423" ht="12.75" customHeight="1"/>
    <row r="1424" ht="12.75" customHeight="1"/>
    <row r="1425" ht="12.75" customHeight="1"/>
    <row r="1426" ht="12.75" customHeight="1"/>
    <row r="1427" ht="12.75" customHeight="1"/>
    <row r="1428" ht="12.75" customHeight="1"/>
    <row r="1429" ht="12.75" customHeight="1"/>
    <row r="1430" ht="12.75" customHeight="1"/>
    <row r="1431" ht="12.75" customHeight="1"/>
    <row r="1432" ht="12.75" customHeight="1"/>
    <row r="1433" ht="12.75" customHeight="1"/>
    <row r="1434" ht="12.75" customHeight="1"/>
    <row r="1435" ht="12.75" customHeight="1"/>
    <row r="1436" ht="12.75" customHeight="1"/>
    <row r="1437" ht="12.75" customHeight="1"/>
    <row r="1438" ht="12.75" customHeight="1"/>
    <row r="1439" ht="12.75" customHeight="1"/>
    <row r="1440"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2.75" customHeight="1"/>
    <row r="1455" ht="12.75" customHeight="1"/>
    <row r="1456" ht="12.75" customHeight="1"/>
    <row r="1457" ht="12.75" customHeight="1"/>
    <row r="1458" ht="12.75" customHeight="1"/>
    <row r="1459" ht="12.75" customHeight="1"/>
    <row r="1460" ht="12.75" customHeight="1"/>
    <row r="1461" ht="12.75" customHeight="1"/>
    <row r="1462" ht="12.75" customHeight="1"/>
    <row r="1463" ht="12.75" customHeight="1"/>
    <row r="1464" ht="12.75" customHeight="1"/>
    <row r="1465" ht="12.75" customHeight="1"/>
    <row r="1466" ht="12.75" customHeight="1"/>
    <row r="1467" ht="12.75" customHeight="1"/>
    <row r="1468" ht="12.75" customHeight="1"/>
    <row r="1469" ht="12.75" customHeight="1"/>
    <row r="1470" ht="12.75" customHeight="1"/>
    <row r="1471" ht="12.75" customHeight="1"/>
    <row r="1472" ht="12.75" customHeight="1"/>
    <row r="1473" ht="12.75" customHeight="1"/>
    <row r="1474" ht="12.75" customHeight="1"/>
    <row r="1475" ht="12.75" customHeight="1"/>
    <row r="1476" ht="12.75" customHeight="1"/>
    <row r="1477" ht="12.75" customHeight="1"/>
    <row r="1478" ht="12.75" customHeight="1"/>
    <row r="1479" ht="12.75" customHeight="1"/>
    <row r="1480" ht="12.75" customHeight="1"/>
    <row r="1481" ht="12.75" customHeight="1"/>
    <row r="1482" ht="12.75" customHeight="1"/>
    <row r="1483" ht="12.75" customHeight="1"/>
    <row r="1484" ht="12.75" customHeight="1"/>
    <row r="1485" ht="12.75" customHeight="1"/>
    <row r="1486" ht="12.75" customHeight="1"/>
    <row r="1487" ht="12.75" customHeight="1"/>
    <row r="1488" ht="12.75" customHeight="1"/>
    <row r="1489" ht="12.75" customHeight="1"/>
    <row r="1490" ht="12.75" customHeight="1"/>
    <row r="1491" ht="12.75" customHeight="1"/>
    <row r="1492" ht="12.75" customHeight="1"/>
    <row r="1493" ht="12.75" customHeight="1"/>
    <row r="1494" ht="12.75" customHeight="1"/>
    <row r="1495" ht="12.75" customHeight="1"/>
    <row r="1496" ht="12.75" customHeight="1"/>
    <row r="1497" ht="12.75" customHeight="1"/>
    <row r="1498" ht="12.75" customHeight="1"/>
    <row r="1499" ht="12.75" customHeight="1"/>
    <row r="1500" ht="12.75" customHeight="1"/>
    <row r="1501" ht="12.75" customHeight="1"/>
    <row r="1502" ht="12.75" customHeight="1"/>
    <row r="1503" ht="12.75" customHeight="1"/>
    <row r="1504" ht="12.75" customHeight="1"/>
    <row r="1505" ht="12.75" customHeight="1"/>
    <row r="1506" ht="12.75" customHeight="1"/>
    <row r="1507" ht="12.75" customHeight="1"/>
    <row r="1508" ht="12.75" customHeight="1"/>
    <row r="1509" ht="12.75" customHeight="1"/>
    <row r="1510" ht="12.75" customHeight="1"/>
    <row r="1511" ht="12.75" customHeight="1"/>
    <row r="1512" ht="12.75" customHeight="1"/>
    <row r="1513" ht="12.75" customHeight="1"/>
    <row r="1514" ht="12.75" customHeight="1"/>
    <row r="1515" ht="12.75" customHeight="1"/>
    <row r="1516" ht="12.75" customHeight="1"/>
    <row r="1517" ht="12.75" customHeight="1"/>
    <row r="1518" ht="12.75" customHeight="1"/>
    <row r="1519" ht="12.75" customHeight="1"/>
    <row r="1520" ht="12.75" customHeight="1"/>
    <row r="1521" ht="12.75" customHeight="1"/>
    <row r="1522" ht="12.75" customHeight="1"/>
    <row r="1523" ht="12.75" customHeight="1"/>
    <row r="1524" ht="12.75" customHeight="1"/>
    <row r="1525" ht="12.75" customHeight="1"/>
    <row r="1526" ht="12.75" customHeight="1"/>
    <row r="1527" ht="12.75" customHeight="1"/>
    <row r="1528" ht="12.75" customHeight="1"/>
    <row r="1529" ht="12.75" customHeight="1"/>
    <row r="1530" ht="12.75" customHeight="1"/>
    <row r="1531" ht="12.75" customHeight="1"/>
    <row r="1532" ht="12.75" customHeight="1"/>
    <row r="1533" ht="12.75" customHeight="1"/>
    <row r="1534" ht="12.75" customHeight="1"/>
    <row r="1535" ht="12.75" customHeight="1"/>
    <row r="1536" ht="12.75" customHeight="1"/>
    <row r="1537" ht="12.75" customHeight="1"/>
    <row r="1538" ht="12.75" customHeight="1"/>
    <row r="1539" ht="12.75" customHeight="1"/>
    <row r="1540" ht="12.75" customHeight="1"/>
    <row r="1541" ht="12.75" customHeight="1"/>
    <row r="1542" ht="12.75" customHeight="1"/>
    <row r="1543" ht="12.75" customHeight="1"/>
    <row r="1544" ht="12.75" customHeight="1"/>
    <row r="1545" ht="12.75" customHeight="1"/>
    <row r="1546" ht="12.75" customHeight="1"/>
    <row r="1547" ht="12.75" customHeight="1"/>
    <row r="1548" ht="12.75" customHeight="1"/>
    <row r="1549" ht="12.75" customHeight="1"/>
    <row r="1550" ht="12.75" customHeight="1"/>
    <row r="1551" ht="12.75" customHeight="1"/>
    <row r="1552" ht="12.75" customHeight="1"/>
    <row r="1553" ht="12.75" customHeight="1"/>
    <row r="1554" ht="12.75" customHeight="1"/>
    <row r="1555" ht="12.75" customHeight="1"/>
    <row r="1556" ht="12.75" customHeight="1"/>
    <row r="1557" ht="12.75" customHeight="1"/>
    <row r="1558" ht="12.75" customHeight="1"/>
    <row r="1559" ht="12.75" customHeight="1"/>
    <row r="1560" ht="12.75" customHeight="1"/>
    <row r="1561" ht="12.75" customHeight="1"/>
    <row r="1562" ht="12.75" customHeight="1"/>
    <row r="1563" ht="12.75" customHeight="1"/>
    <row r="1564" ht="12.75" customHeight="1"/>
    <row r="1565" ht="12.75" customHeight="1"/>
    <row r="1566" ht="12.75" customHeight="1"/>
    <row r="1567" ht="12.75" customHeight="1"/>
    <row r="1568" ht="12.75" customHeight="1"/>
    <row r="1569" ht="12.75" customHeight="1"/>
    <row r="1570" ht="12.75" customHeight="1"/>
    <row r="1571" ht="12.75" customHeight="1"/>
    <row r="1572" ht="12.75" customHeight="1"/>
    <row r="1573" ht="12.75" customHeight="1"/>
    <row r="1574" ht="12.75" customHeight="1"/>
    <row r="1575" ht="12.75" customHeight="1"/>
    <row r="1576" ht="12.75" customHeight="1"/>
    <row r="1577" ht="12.75" customHeight="1"/>
    <row r="1578" ht="12.75" customHeight="1"/>
    <row r="1579" ht="12.75" customHeight="1"/>
    <row r="1580" ht="12.75" customHeight="1"/>
    <row r="1581" ht="12.75" customHeight="1"/>
    <row r="1582" ht="12.75" customHeight="1"/>
    <row r="1583" ht="12.75" customHeight="1"/>
    <row r="1584" ht="12.75" customHeight="1"/>
    <row r="1585" ht="12.75" customHeight="1"/>
    <row r="1586" ht="12.75" customHeight="1"/>
    <row r="1587" ht="12.75" customHeight="1"/>
    <row r="1588" ht="12.75" customHeight="1"/>
    <row r="1589" ht="12.75" customHeight="1"/>
    <row r="1590" ht="12.75" customHeight="1"/>
    <row r="1591" ht="12.75" customHeight="1"/>
    <row r="1592" ht="12.75" customHeight="1"/>
    <row r="1593" ht="12.75" customHeight="1"/>
    <row r="1594" ht="12.75" customHeight="1"/>
    <row r="1595" ht="12.75" customHeight="1"/>
    <row r="1596" ht="12.75" customHeight="1"/>
    <row r="1597" ht="12.75" customHeight="1"/>
    <row r="1598" ht="12.75" customHeight="1"/>
    <row r="1599" ht="12.75" customHeight="1"/>
    <row r="1600" ht="12.75" customHeight="1"/>
    <row r="1601" ht="12.75" customHeight="1"/>
    <row r="1602" ht="12.75" customHeight="1"/>
    <row r="1603" ht="12.75" customHeight="1"/>
    <row r="1604" ht="12.75" customHeight="1"/>
    <row r="1605" ht="12.75" customHeight="1"/>
    <row r="1606" ht="12.75" customHeight="1"/>
    <row r="1607" ht="12.75" customHeight="1"/>
    <row r="1608" ht="12.75" customHeight="1"/>
    <row r="1609" ht="12.75" customHeight="1"/>
    <row r="1610" ht="12.75" customHeight="1"/>
    <row r="1611" ht="12.75" customHeight="1"/>
    <row r="1612" ht="12.75" customHeight="1"/>
    <row r="1613" ht="12.75" customHeight="1"/>
    <row r="1614" ht="12.75" customHeight="1"/>
    <row r="1615" ht="12.75" customHeight="1"/>
    <row r="1616" ht="12.75" customHeight="1"/>
    <row r="1617" ht="12.75" customHeight="1"/>
    <row r="1618" ht="12.75" customHeight="1"/>
    <row r="1619" ht="12.75" customHeight="1"/>
    <row r="1620" ht="12.75" customHeight="1"/>
    <row r="1621" ht="12.75" customHeight="1"/>
    <row r="1622" ht="12.75" customHeight="1"/>
    <row r="1623" ht="12.75" customHeight="1"/>
    <row r="1624" ht="12.75" customHeight="1"/>
    <row r="1625" ht="12.75" customHeight="1"/>
    <row r="1626" ht="12.75" customHeight="1"/>
    <row r="1627" ht="12.75" customHeight="1"/>
    <row r="1628" ht="12.75" customHeight="1"/>
    <row r="1629" ht="12.75" customHeight="1"/>
    <row r="1630" ht="12.75" customHeight="1"/>
    <row r="1631" ht="12.75" customHeight="1"/>
    <row r="1632" ht="12.75" customHeight="1"/>
    <row r="1633" ht="12.75" customHeight="1"/>
    <row r="1634" ht="12.75" customHeight="1"/>
    <row r="1635" ht="12.75" customHeight="1"/>
    <row r="1636" ht="12.75" customHeight="1"/>
    <row r="1637" ht="12.75" customHeight="1"/>
    <row r="1638" ht="12.75" customHeight="1"/>
    <row r="1639" ht="12.75" customHeight="1"/>
    <row r="1640" ht="12.75" customHeight="1"/>
    <row r="1641" ht="12.75" customHeight="1"/>
    <row r="1642" ht="12.75" customHeight="1"/>
    <row r="1643" ht="12.75" customHeight="1"/>
    <row r="1644" ht="12.75" customHeight="1"/>
    <row r="1645" ht="12.75" customHeight="1"/>
    <row r="1646" ht="12.75" customHeight="1"/>
    <row r="1647" ht="12.75" customHeight="1"/>
    <row r="1648" ht="12.75" customHeight="1"/>
    <row r="1649" ht="12.75" customHeight="1"/>
    <row r="1650" ht="12.75" customHeight="1"/>
    <row r="1651" ht="12.75" customHeight="1"/>
    <row r="1652" ht="12.75" customHeight="1"/>
    <row r="1653" ht="12.75" customHeight="1"/>
    <row r="1654" ht="12.75" customHeight="1"/>
    <row r="1655" ht="12.75" customHeight="1"/>
    <row r="1656" ht="12.75" customHeight="1"/>
    <row r="1657" ht="12.75" customHeight="1"/>
    <row r="1658" ht="12.75" customHeight="1"/>
    <row r="1659" ht="12.75" customHeight="1"/>
    <row r="1660" ht="12.75" customHeight="1"/>
    <row r="1661" ht="12.75" customHeight="1"/>
    <row r="1662" ht="12.75" customHeight="1"/>
    <row r="1663" ht="12.75" customHeight="1"/>
    <row r="1664" ht="12.75" customHeight="1"/>
    <row r="1665" ht="12.75" customHeight="1"/>
    <row r="1666" ht="12.75" customHeight="1"/>
    <row r="1667" ht="12.75" customHeight="1"/>
    <row r="1668" ht="12.75" customHeight="1"/>
    <row r="1669" ht="12.75" customHeight="1"/>
    <row r="1670" ht="12.75" customHeight="1"/>
    <row r="1671" ht="12.75" customHeight="1"/>
    <row r="1672" ht="12.75" customHeight="1"/>
    <row r="1673" ht="12.75" customHeight="1"/>
    <row r="1674" ht="12.75" customHeight="1"/>
    <row r="1675" ht="12.75" customHeight="1"/>
    <row r="1676" ht="12.75" customHeight="1"/>
    <row r="1677" ht="12.75" customHeight="1"/>
    <row r="1678" ht="12.75" customHeight="1"/>
    <row r="1679" ht="12.75" customHeight="1"/>
    <row r="1680" ht="12.75" customHeight="1"/>
    <row r="1681" ht="12.75" customHeight="1"/>
    <row r="1682" ht="12.75" customHeight="1"/>
    <row r="1683" ht="12.75" customHeight="1"/>
    <row r="1684" ht="12.75" customHeight="1"/>
    <row r="1685" ht="12.75" customHeight="1"/>
    <row r="1686" ht="12.75" customHeight="1"/>
    <row r="1687" ht="12.75" customHeight="1"/>
    <row r="1688" ht="12.75" customHeight="1"/>
    <row r="1689" ht="12.75" customHeight="1"/>
    <row r="1690" ht="12.75" customHeight="1"/>
    <row r="1691" ht="12.75" customHeight="1"/>
    <row r="1692" ht="12.75" customHeight="1"/>
    <row r="1693" ht="12.75" customHeight="1"/>
    <row r="1694" ht="12.75" customHeight="1"/>
    <row r="1695" ht="12.75" customHeight="1"/>
    <row r="1696" ht="12.75" customHeight="1"/>
    <row r="1697" ht="12.75" customHeight="1"/>
    <row r="1698" ht="12.75" customHeight="1"/>
    <row r="1699" ht="12.75" customHeight="1"/>
    <row r="1700" ht="12.75" customHeight="1"/>
    <row r="1701" ht="12.75" customHeight="1"/>
    <row r="1702" ht="12.75" customHeight="1"/>
    <row r="1703" ht="12.75" customHeight="1"/>
    <row r="1704" ht="12.75" customHeight="1"/>
    <row r="1705" ht="12.75" customHeight="1"/>
    <row r="1706" ht="12.75" customHeight="1"/>
    <row r="1707" ht="12.75" customHeight="1"/>
    <row r="1708" ht="12.75" customHeight="1"/>
    <row r="1709" ht="12.75" customHeight="1"/>
    <row r="1710" ht="12.75" customHeight="1"/>
    <row r="1711" ht="12.75" customHeight="1"/>
    <row r="1712" ht="12.75" customHeight="1"/>
    <row r="1713" ht="12.75" customHeight="1"/>
    <row r="1714" ht="12.75" customHeight="1"/>
    <row r="1715" ht="12.75" customHeight="1"/>
    <row r="1716" ht="12.75" customHeight="1"/>
    <row r="1717" ht="12.75" customHeight="1"/>
    <row r="1718" ht="12.75" customHeight="1"/>
    <row r="1719" ht="12.75" customHeight="1"/>
    <row r="1720" ht="12.75" customHeight="1"/>
    <row r="1721" ht="12.75" customHeight="1"/>
    <row r="1722" ht="12.75" customHeight="1"/>
    <row r="1723" ht="12.75" customHeight="1"/>
    <row r="1724" ht="12.75" customHeight="1"/>
    <row r="1725" ht="12.75" customHeight="1"/>
    <row r="1726" ht="12.75" customHeight="1"/>
    <row r="1727" ht="12.75" customHeight="1"/>
    <row r="1728" ht="12.75" customHeight="1"/>
    <row r="1729" ht="12.75" customHeight="1"/>
    <row r="1730" ht="12.75" customHeight="1"/>
    <row r="1731" ht="12.75" customHeight="1"/>
    <row r="1732" ht="12.75" customHeight="1"/>
    <row r="1733" ht="12.75" customHeight="1"/>
    <row r="1734" ht="12.75" customHeight="1"/>
    <row r="1735" ht="12.75" customHeight="1"/>
    <row r="1736" ht="12.75" customHeight="1"/>
    <row r="1737" ht="12.75" customHeight="1"/>
    <row r="1738" ht="12.75" customHeight="1"/>
    <row r="1739" ht="12.75" customHeight="1"/>
    <row r="1740" ht="12.75" customHeight="1"/>
    <row r="1741" ht="12.75" customHeight="1"/>
    <row r="1742" ht="12.75" customHeight="1"/>
    <row r="1743" ht="12.75" customHeight="1"/>
    <row r="1744" ht="12.75" customHeight="1"/>
    <row r="1745" ht="12.75" customHeight="1"/>
    <row r="1746" ht="12.75" customHeight="1"/>
    <row r="1747" ht="12.75" customHeight="1"/>
    <row r="1748" ht="12.75" customHeight="1"/>
    <row r="1749" ht="12.75" customHeight="1"/>
    <row r="1750" ht="12.75" customHeight="1"/>
    <row r="1751" ht="12.75" customHeight="1"/>
    <row r="1752" ht="12.75" customHeight="1"/>
    <row r="1753" ht="12.75" customHeight="1"/>
    <row r="1754" ht="12.75" customHeight="1"/>
    <row r="1755" ht="12.75" customHeight="1"/>
    <row r="1756" ht="12.75" customHeight="1"/>
    <row r="1757" ht="12.75" customHeight="1"/>
    <row r="1758" ht="12.75" customHeight="1"/>
    <row r="1759" ht="12.75" customHeight="1"/>
    <row r="1760" ht="12.75" customHeight="1"/>
    <row r="1761" ht="12.75" customHeight="1"/>
    <row r="1762" ht="12.75" customHeight="1"/>
    <row r="1763" ht="12.75" customHeight="1"/>
    <row r="1764" ht="12.75" customHeight="1"/>
    <row r="1765" ht="12.75" customHeight="1"/>
    <row r="1766" ht="12.75" customHeight="1"/>
    <row r="1767" ht="12.75" customHeight="1"/>
    <row r="1768" ht="12.75" customHeight="1"/>
    <row r="1769" ht="12.75" customHeight="1"/>
    <row r="1770" ht="12.75" customHeight="1"/>
    <row r="1771" ht="12.75" customHeight="1"/>
    <row r="1772" ht="12.75" customHeight="1"/>
    <row r="1773" ht="12.75" customHeight="1"/>
    <row r="1774" ht="12.75" customHeight="1"/>
    <row r="1775" ht="12.75" customHeight="1"/>
    <row r="1776" ht="12.75" customHeight="1"/>
    <row r="1777" ht="12.75" customHeight="1"/>
    <row r="1778" ht="12.75" customHeight="1"/>
    <row r="1779" ht="12.75" customHeight="1"/>
    <row r="1780" ht="12.75" customHeight="1"/>
    <row r="1781" ht="12.75" customHeight="1"/>
    <row r="1782" ht="12.75" customHeight="1"/>
    <row r="1783" ht="12.75" customHeight="1"/>
    <row r="1784" ht="12.75" customHeight="1"/>
    <row r="1785" ht="12.75" customHeight="1"/>
    <row r="1786" ht="12.75" customHeight="1"/>
    <row r="1787" ht="12.75" customHeight="1"/>
    <row r="1788" ht="12.75" customHeight="1"/>
    <row r="1789" ht="12.75" customHeight="1"/>
    <row r="1790" ht="12.75" customHeight="1"/>
    <row r="1791" ht="12.75" customHeight="1"/>
    <row r="1792" ht="12.75" customHeight="1"/>
    <row r="1793" ht="12.75" customHeight="1"/>
    <row r="1794" ht="12.75" customHeight="1"/>
    <row r="1795" ht="12.75" customHeight="1"/>
    <row r="1796" ht="12.75" customHeight="1"/>
    <row r="1797" ht="12.75" customHeight="1"/>
    <row r="1798" ht="12.75" customHeight="1"/>
    <row r="1799" ht="12.75" customHeight="1"/>
    <row r="1800" ht="12.75" customHeight="1"/>
    <row r="1801" ht="12.75" customHeight="1"/>
    <row r="1802" ht="12.75" customHeight="1"/>
    <row r="1803" ht="12.75" customHeight="1"/>
    <row r="1804" ht="12.75" customHeight="1"/>
    <row r="1805" ht="12.75" customHeight="1"/>
    <row r="1806" ht="12.75" customHeight="1"/>
    <row r="1807" ht="12.75" customHeight="1"/>
    <row r="1808" ht="12.75" customHeight="1"/>
    <row r="1809" ht="12.75" customHeight="1"/>
    <row r="1810" ht="12.75" customHeight="1"/>
    <row r="1811" ht="12.75" customHeight="1"/>
    <row r="1812" ht="12.75" customHeight="1"/>
    <row r="1813" ht="12.75" customHeight="1"/>
    <row r="1814" ht="12.75" customHeight="1"/>
    <row r="1815" ht="12.75" customHeight="1"/>
    <row r="1816" ht="12.75" customHeight="1"/>
    <row r="1817" ht="12.75" customHeight="1"/>
    <row r="1818" ht="12.75" customHeight="1"/>
    <row r="1819" ht="12.75" customHeight="1"/>
    <row r="1820" ht="12.75" customHeight="1"/>
    <row r="1821" ht="12.75" customHeight="1"/>
    <row r="1822" ht="12.75" customHeight="1"/>
    <row r="1823" ht="12.75" customHeight="1"/>
    <row r="1824" ht="12.75" customHeight="1"/>
    <row r="1825" ht="12.75" customHeight="1"/>
    <row r="1826" ht="12.75" customHeight="1"/>
    <row r="1827" ht="12.75" customHeight="1"/>
    <row r="1828" ht="12.75" customHeight="1"/>
    <row r="1829" ht="12.75" customHeight="1"/>
    <row r="1830" ht="12.75" customHeight="1"/>
    <row r="1831" ht="12.75" customHeight="1"/>
    <row r="1832" ht="12.75" customHeight="1"/>
    <row r="1833" ht="12.75" customHeight="1"/>
    <row r="1834" ht="12.75" customHeight="1"/>
    <row r="1835" ht="12.75" customHeight="1"/>
    <row r="1836" ht="12.75" customHeight="1"/>
    <row r="1837" ht="12.75" customHeight="1"/>
    <row r="1838" ht="12.75" customHeight="1"/>
    <row r="1839" ht="12.75" customHeight="1"/>
    <row r="1840" ht="12.75" customHeight="1"/>
    <row r="1841" ht="12.75" customHeight="1"/>
    <row r="1842" ht="12.75" customHeight="1"/>
    <row r="1843" ht="12.75" customHeight="1"/>
    <row r="1844" ht="12.75" customHeight="1"/>
    <row r="1845" ht="12.75" customHeight="1"/>
    <row r="1846" ht="12.75" customHeight="1"/>
    <row r="1847" ht="12.75" customHeight="1"/>
    <row r="1848" ht="12.75" customHeight="1"/>
    <row r="1849" ht="12.75" customHeight="1"/>
    <row r="1850" ht="12.75" customHeight="1"/>
    <row r="1851" ht="12.75" customHeight="1"/>
    <row r="1852" ht="12.75" customHeight="1"/>
    <row r="1853" ht="12.75" customHeight="1"/>
    <row r="1854" ht="12.75" customHeight="1"/>
    <row r="1855" ht="12.75" customHeight="1"/>
    <row r="1856" ht="12.75" customHeight="1"/>
    <row r="1857" ht="12.75" customHeight="1"/>
    <row r="1858" ht="12.75" customHeight="1"/>
    <row r="1859" ht="12.75" customHeight="1"/>
    <row r="1860" ht="12.75" customHeight="1"/>
    <row r="1861" ht="12.75" customHeight="1"/>
    <row r="1862" ht="12.75" customHeight="1"/>
    <row r="1863" ht="12.75" customHeight="1"/>
    <row r="1864" ht="12.75" customHeight="1"/>
    <row r="1865" ht="12.75" customHeight="1"/>
    <row r="1866" ht="12.75" customHeight="1"/>
    <row r="1867" ht="12.75" customHeight="1"/>
    <row r="1868" ht="12.75" customHeight="1"/>
    <row r="1869" ht="12.75" customHeight="1"/>
    <row r="1870" ht="12.75" customHeight="1"/>
    <row r="1871" ht="12.75" customHeight="1"/>
    <row r="1872" ht="12.75" customHeight="1"/>
    <row r="1873" ht="12.75" customHeight="1"/>
    <row r="1874" ht="12.75" customHeight="1"/>
    <row r="1875" ht="12.75" customHeight="1"/>
    <row r="1876" ht="12.75" customHeight="1"/>
    <row r="1877" ht="12.75" customHeight="1"/>
    <row r="1878" ht="12.75" customHeight="1"/>
    <row r="1879" ht="12.75" customHeight="1"/>
    <row r="1880" ht="12.75" customHeight="1"/>
    <row r="1881" ht="12.75" customHeight="1"/>
    <row r="1882" ht="12.75" customHeight="1"/>
    <row r="1883" ht="12.75" customHeight="1"/>
    <row r="1884" ht="12.75" customHeight="1"/>
    <row r="1885" ht="12.75" customHeight="1"/>
    <row r="1886" ht="12.75" customHeight="1"/>
    <row r="1887" ht="12.75" customHeight="1"/>
    <row r="1888" ht="12.75" customHeight="1"/>
    <row r="1889" ht="12.75" customHeight="1"/>
    <row r="1890" ht="12.75" customHeight="1"/>
    <row r="1891" ht="12.75" customHeight="1"/>
    <row r="1892" ht="12.75" customHeight="1"/>
    <row r="1893" ht="12.75" customHeight="1"/>
    <row r="1894" ht="12.75" customHeight="1"/>
    <row r="1895" ht="12.75" customHeight="1"/>
    <row r="1896" ht="12.75" customHeight="1"/>
    <row r="1897" ht="12.75" customHeight="1"/>
    <row r="1898" ht="12.75" customHeight="1"/>
    <row r="1899" ht="12.75" customHeight="1"/>
    <row r="1900" ht="12.75" customHeight="1"/>
    <row r="1901" ht="12.75" customHeight="1"/>
    <row r="1902" ht="12.75" customHeight="1"/>
    <row r="1903" ht="12.75" customHeight="1"/>
    <row r="1904" ht="12.75" customHeight="1"/>
    <row r="1905" ht="12.75" customHeight="1"/>
    <row r="1906" ht="12.75" customHeight="1"/>
    <row r="1907" ht="12.75" customHeight="1"/>
    <row r="1908" ht="12.75" customHeight="1"/>
    <row r="1909" ht="12.75" customHeight="1"/>
    <row r="1910" ht="12.75" customHeight="1"/>
    <row r="1911" ht="12.75" customHeight="1"/>
    <row r="1912" ht="12.75" customHeight="1"/>
    <row r="1913" ht="12.75" customHeight="1"/>
    <row r="1914" ht="12.75" customHeight="1"/>
    <row r="1915" ht="12.75" customHeight="1"/>
    <row r="1916" ht="12.75" customHeight="1"/>
    <row r="1917" ht="12.75" customHeight="1"/>
    <row r="1918" ht="12.75" customHeight="1"/>
    <row r="1919" ht="12.75" customHeight="1"/>
    <row r="1920" ht="12.75" customHeight="1"/>
    <row r="1921" ht="12.75" customHeight="1"/>
    <row r="1922" ht="12.75" customHeight="1"/>
    <row r="1923" ht="12.75" customHeight="1"/>
    <row r="1924" ht="12.75" customHeight="1"/>
    <row r="1925" ht="12.75" customHeight="1"/>
    <row r="1926" ht="12.75" customHeight="1"/>
    <row r="1927" ht="12.75" customHeight="1"/>
    <row r="1928" ht="12.75" customHeight="1"/>
    <row r="1929" ht="12.75" customHeight="1"/>
    <row r="1930" ht="12.75" customHeight="1"/>
    <row r="1931" ht="12.75" customHeight="1"/>
    <row r="1932" ht="12.75" customHeight="1"/>
    <row r="1933" ht="12.75" customHeight="1"/>
    <row r="1934" ht="12.75" customHeight="1"/>
    <row r="1935" ht="12.75" customHeight="1"/>
    <row r="1936" ht="12.75" customHeight="1"/>
    <row r="1937" ht="12.75" customHeight="1"/>
    <row r="1938" ht="12.75" customHeight="1"/>
    <row r="1939" ht="12.75" customHeight="1"/>
    <row r="1940" ht="12.75" customHeight="1"/>
    <row r="1941" ht="12.75" customHeight="1"/>
    <row r="1942" ht="12.75" customHeight="1"/>
    <row r="1943" ht="12.75" customHeight="1"/>
    <row r="1944" ht="12.75" customHeight="1"/>
    <row r="1945" ht="12.75" customHeight="1"/>
    <row r="1946" ht="12.75" customHeight="1"/>
    <row r="1947" ht="12.75" customHeight="1"/>
    <row r="1948" ht="12.75" customHeight="1"/>
    <row r="1949" ht="12.75" customHeight="1"/>
    <row r="1950" ht="12.75" customHeight="1"/>
    <row r="1951" ht="12.75" customHeight="1"/>
    <row r="1952" ht="12.75" customHeight="1"/>
    <row r="1953" ht="12.75" customHeight="1"/>
    <row r="1954" ht="12.75" customHeight="1"/>
    <row r="1955" ht="12.75" customHeight="1"/>
    <row r="1956" ht="12.75" customHeight="1"/>
    <row r="1957" ht="12.75" customHeight="1"/>
    <row r="1958" ht="12.75" customHeight="1"/>
    <row r="1959" ht="12.75" customHeight="1"/>
    <row r="1960" ht="12.75" customHeight="1"/>
    <row r="1961" ht="12.75" customHeight="1"/>
    <row r="1962" ht="12.75" customHeight="1"/>
    <row r="1963" ht="12.75" customHeight="1"/>
    <row r="1964" ht="12.75" customHeight="1"/>
    <row r="1965" ht="12.75" customHeight="1"/>
    <row r="1966" ht="12.75" customHeight="1"/>
    <row r="1967" ht="12.75" customHeight="1"/>
    <row r="1968" ht="12.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row r="1981" ht="12.75" customHeight="1"/>
    <row r="1982" ht="12.75" customHeight="1"/>
    <row r="1983" ht="12.75" customHeight="1"/>
    <row r="1984" ht="12.75" customHeight="1"/>
    <row r="1985" ht="12.75" customHeight="1"/>
    <row r="1986" ht="12.75" customHeight="1"/>
    <row r="1987" ht="12.75" customHeight="1"/>
    <row r="1988" ht="12.75" customHeight="1"/>
    <row r="1989" ht="12.75" customHeight="1"/>
    <row r="1990" ht="12.75" customHeight="1"/>
    <row r="1991" ht="12.75" customHeight="1"/>
    <row r="1992" ht="12.75" customHeight="1"/>
    <row r="1993" ht="12.75" customHeight="1"/>
    <row r="1994" ht="12.75" customHeight="1"/>
    <row r="1995" ht="12.75" customHeight="1"/>
    <row r="1996" ht="12.75" customHeight="1"/>
    <row r="1997" ht="12.75" customHeight="1"/>
    <row r="1998" ht="12.75" customHeight="1"/>
    <row r="1999" ht="12.75" customHeight="1"/>
    <row r="2000" ht="12.75" customHeight="1"/>
    <row r="2001" ht="12.75" customHeight="1"/>
    <row r="2002" ht="12.75" customHeight="1"/>
    <row r="2003" ht="12.75" customHeight="1"/>
    <row r="2004" ht="12.75" customHeight="1"/>
    <row r="2005" ht="12.75" customHeight="1"/>
    <row r="2006" ht="12.75" customHeight="1"/>
    <row r="2007" ht="12.75" customHeight="1"/>
    <row r="2008" ht="12.75" customHeight="1"/>
    <row r="2009" ht="12.75" customHeight="1"/>
    <row r="2010" ht="12.75" customHeight="1"/>
    <row r="2011" ht="12.75" customHeight="1"/>
    <row r="2012" ht="12.75" customHeight="1"/>
    <row r="2013" ht="12.75" customHeight="1"/>
    <row r="2014" ht="12.75" customHeight="1"/>
    <row r="2015" ht="12.75" customHeight="1"/>
    <row r="2016" ht="12.75" customHeight="1"/>
    <row r="2017" ht="12.75" customHeight="1"/>
    <row r="2018" ht="12.75" customHeight="1"/>
    <row r="2019" ht="12.75" customHeight="1"/>
    <row r="2020" ht="12.75" customHeight="1"/>
    <row r="2021" ht="12.75" customHeight="1"/>
    <row r="2022" ht="12.75" customHeight="1"/>
    <row r="2023" ht="12.75" customHeight="1"/>
    <row r="2024" ht="12.75" customHeight="1"/>
    <row r="2025" ht="12.75" customHeight="1"/>
    <row r="2026" ht="12.75" customHeight="1"/>
    <row r="2027" ht="12.75" customHeight="1"/>
    <row r="2028" ht="12.75" customHeight="1"/>
    <row r="2029" ht="12.75" customHeight="1"/>
    <row r="2030" ht="12.75" customHeight="1"/>
    <row r="2031" ht="12.75" customHeight="1"/>
    <row r="2032" ht="12.75" customHeight="1"/>
    <row r="2033" ht="12.75" customHeight="1"/>
    <row r="2034" ht="12.75" customHeight="1"/>
    <row r="2035" ht="12.75" customHeight="1"/>
    <row r="2036" ht="12.75" customHeight="1"/>
    <row r="2037" ht="12.75" customHeight="1"/>
    <row r="2038" ht="12.75" customHeight="1"/>
    <row r="2039" ht="12.75" customHeight="1"/>
    <row r="2040" ht="12.75" customHeight="1"/>
    <row r="2041" ht="12.75" customHeight="1"/>
    <row r="2042" ht="12.75" customHeight="1"/>
    <row r="2043" ht="12.75" customHeight="1"/>
    <row r="2044" ht="12.75" customHeight="1"/>
    <row r="2045" ht="12.75" customHeight="1"/>
    <row r="2046" ht="12.75" customHeight="1"/>
    <row r="2047" ht="12.75" customHeight="1"/>
    <row r="2048" ht="12.75" customHeight="1"/>
    <row r="2049" ht="12.75" customHeight="1"/>
    <row r="2050" ht="12.75" customHeight="1"/>
    <row r="2051" ht="12.75" customHeight="1"/>
    <row r="2052" ht="12.75" customHeight="1"/>
    <row r="2053" ht="12.75" customHeight="1"/>
    <row r="2054" ht="12.75" customHeight="1"/>
    <row r="2055" ht="12.75" customHeight="1"/>
    <row r="2056" ht="12.75" customHeight="1"/>
    <row r="2057" ht="12.75" customHeight="1"/>
    <row r="2058" ht="12.75" customHeight="1"/>
    <row r="2059" ht="12.75" customHeight="1"/>
    <row r="2060" ht="12.75" customHeight="1"/>
    <row r="2061" ht="12.75" customHeight="1"/>
    <row r="2062" ht="12.75" customHeight="1"/>
    <row r="2063" ht="12.75" customHeight="1"/>
    <row r="2064" ht="12.75" customHeight="1"/>
    <row r="2065" ht="12.75" customHeight="1"/>
    <row r="2066" ht="12.75" customHeight="1"/>
    <row r="2067" ht="12.75" customHeight="1"/>
    <row r="2068" ht="12.75" customHeight="1"/>
    <row r="2069" ht="12.75" customHeight="1"/>
    <row r="2070" ht="12.75" customHeight="1"/>
    <row r="2071" ht="12.75" customHeight="1"/>
    <row r="2072" ht="12.75" customHeight="1"/>
    <row r="2073" ht="12.75" customHeight="1"/>
    <row r="2074" ht="12.75" customHeight="1"/>
    <row r="2075" ht="12.75" customHeight="1"/>
    <row r="2076" ht="12.75" customHeight="1"/>
    <row r="2077" ht="12.75" customHeight="1"/>
    <row r="2078" ht="12.75" customHeight="1"/>
    <row r="2079" ht="12.75" customHeight="1"/>
    <row r="2080" ht="12.75" customHeight="1"/>
    <row r="2081" ht="12.75" customHeight="1"/>
    <row r="2082" ht="12.75" customHeight="1"/>
    <row r="2083" ht="12.75" customHeight="1"/>
    <row r="2084" ht="12.75" customHeight="1"/>
    <row r="2085" ht="12.75" customHeight="1"/>
    <row r="2086" ht="12.75" customHeight="1"/>
    <row r="2087" ht="12.75" customHeight="1"/>
    <row r="2088" ht="12.75" customHeight="1"/>
    <row r="2089" ht="12.75" customHeight="1"/>
    <row r="2090" ht="12.75" customHeight="1"/>
    <row r="2091" ht="12.75" customHeight="1"/>
    <row r="2092" ht="12.75" customHeight="1"/>
    <row r="2093" ht="12.75" customHeight="1"/>
    <row r="2094" ht="12.75" customHeight="1"/>
    <row r="2095" ht="12.75" customHeight="1"/>
    <row r="2096" ht="12.75" customHeight="1"/>
    <row r="2097" ht="12.75" customHeight="1"/>
    <row r="2098" ht="12.75" customHeight="1"/>
    <row r="2099" ht="12.75" customHeight="1"/>
    <row r="2100" ht="12.75" customHeight="1"/>
    <row r="2101" ht="12.75" customHeight="1"/>
    <row r="2102" ht="12.75" customHeight="1"/>
    <row r="2103" ht="12.75" customHeight="1"/>
    <row r="2104" ht="12.75" customHeight="1"/>
    <row r="2105" ht="12.75" customHeight="1"/>
    <row r="2106" ht="12.75" customHeight="1"/>
    <row r="2107" ht="12.75" customHeight="1"/>
    <row r="2108" ht="12.75" customHeight="1"/>
    <row r="2109" ht="12.75" customHeight="1"/>
    <row r="2110" ht="12.75" customHeight="1"/>
    <row r="2111" ht="12.75" customHeight="1"/>
    <row r="2112" ht="12.75" customHeight="1"/>
    <row r="2113" ht="12.75" customHeight="1"/>
    <row r="2114" ht="12.75" customHeight="1"/>
    <row r="2115" ht="12.75" customHeight="1"/>
    <row r="2116" ht="12.75" customHeight="1"/>
    <row r="2117" ht="12.75" customHeight="1"/>
    <row r="2118" ht="12.75" customHeight="1"/>
    <row r="2119" ht="12.75" customHeight="1"/>
    <row r="2120" ht="12.75" customHeight="1"/>
    <row r="2121" ht="12.75" customHeight="1"/>
    <row r="2122" ht="12.75" customHeight="1"/>
    <row r="2123" ht="12.75" customHeight="1"/>
    <row r="2124" ht="12.75" customHeight="1"/>
    <row r="2125" ht="12.75" customHeight="1"/>
    <row r="2126" ht="12.75" customHeight="1"/>
    <row r="2127" ht="12.75" customHeight="1"/>
    <row r="2128" ht="12.75" customHeight="1"/>
    <row r="2129" ht="12.75" customHeight="1"/>
    <row r="2130" ht="12.75" customHeight="1"/>
    <row r="2131" ht="12.75" customHeight="1"/>
    <row r="2132" ht="12.75" customHeight="1"/>
    <row r="2133" ht="12.75" customHeight="1"/>
    <row r="2134" ht="12.75" customHeight="1"/>
    <row r="2135" ht="12.75" customHeight="1"/>
    <row r="2136" ht="12.75" customHeight="1"/>
    <row r="2137" ht="12.75" customHeight="1"/>
    <row r="2138" ht="12.75" customHeight="1"/>
    <row r="2139" ht="12.75" customHeight="1"/>
    <row r="2140" ht="12.75" customHeight="1"/>
    <row r="2141" ht="12.75" customHeight="1"/>
    <row r="2142" ht="12.75" customHeight="1"/>
    <row r="2143" ht="12.75" customHeight="1"/>
    <row r="2144" ht="12.75" customHeight="1"/>
    <row r="2145" ht="12.75" customHeight="1"/>
    <row r="2146" ht="12.75" customHeight="1"/>
    <row r="2147" ht="12.75" customHeight="1"/>
    <row r="2148" ht="12.75" customHeight="1"/>
    <row r="2149" ht="12.75" customHeight="1"/>
    <row r="2150" ht="12.75" customHeight="1"/>
    <row r="2151" ht="12.75" customHeight="1"/>
    <row r="2152" ht="12.75" customHeight="1"/>
    <row r="2153" ht="12.75" customHeight="1"/>
    <row r="2154" ht="12.75" customHeight="1"/>
    <row r="2155" ht="12.75" customHeight="1"/>
    <row r="2156" ht="12.75" customHeight="1"/>
    <row r="2157" ht="12.75" customHeight="1"/>
    <row r="2158" ht="12.75" customHeight="1"/>
    <row r="2159" ht="12.75" customHeight="1"/>
    <row r="2160" ht="12.75" customHeight="1"/>
    <row r="2161" ht="12.75" customHeight="1"/>
    <row r="2162" ht="12.75" customHeight="1"/>
    <row r="2163" ht="12.75" customHeight="1"/>
    <row r="2164" ht="12.75" customHeight="1"/>
    <row r="2165" ht="12.75" customHeight="1"/>
    <row r="2166" ht="12.75" customHeight="1"/>
    <row r="2167" ht="12.75" customHeight="1"/>
    <row r="2168" ht="12.75" customHeight="1"/>
    <row r="2169" ht="12.75" customHeight="1"/>
    <row r="2170" ht="12.75" customHeight="1"/>
    <row r="2171" ht="12.75" customHeight="1"/>
    <row r="2172" ht="12.75" customHeight="1"/>
    <row r="2173" ht="12.75" customHeight="1"/>
    <row r="2174" ht="12.75" customHeight="1"/>
    <row r="2175" ht="12.75" customHeight="1"/>
    <row r="2176" ht="12.75" customHeight="1"/>
    <row r="2177" ht="12.75" customHeight="1"/>
    <row r="2178" ht="12.75" customHeight="1"/>
    <row r="2179" ht="12.75" customHeight="1"/>
    <row r="2180" ht="12.75" customHeight="1"/>
    <row r="2181" ht="12.75" customHeight="1"/>
    <row r="2182" ht="12.75" customHeight="1"/>
    <row r="2183" ht="12.75" customHeight="1"/>
    <row r="2184" ht="12.75" customHeight="1"/>
    <row r="2185" ht="12.75" customHeight="1"/>
    <row r="2186" ht="12.75" customHeight="1"/>
    <row r="2187" ht="12.75" customHeight="1"/>
    <row r="2188" ht="12.75" customHeight="1"/>
    <row r="2189" ht="12.75" customHeight="1"/>
    <row r="2190" ht="12.75" customHeight="1"/>
    <row r="2191" ht="12.75" customHeight="1"/>
    <row r="2192" ht="12.75" customHeight="1"/>
    <row r="2193" ht="12.75" customHeight="1"/>
    <row r="2194" ht="12.75" customHeight="1"/>
    <row r="2195" ht="12.75" customHeight="1"/>
    <row r="2196" ht="12.75" customHeight="1"/>
    <row r="2197" ht="12.75" customHeight="1"/>
    <row r="2198" ht="12.75" customHeight="1"/>
    <row r="2199" ht="12.75" customHeight="1"/>
    <row r="2200" ht="12.75" customHeight="1"/>
    <row r="2201" ht="12.75" customHeight="1"/>
    <row r="2202" ht="12.75" customHeight="1"/>
    <row r="2203" ht="12.75" customHeight="1"/>
    <row r="2204" ht="12.75" customHeight="1"/>
    <row r="2205" ht="12.75" customHeight="1"/>
    <row r="2206" ht="12.75" customHeight="1"/>
    <row r="2207" ht="12.75" customHeight="1"/>
    <row r="2208" ht="12.75" customHeight="1"/>
    <row r="2209" ht="12.75" customHeight="1"/>
    <row r="2210" ht="12.75" customHeight="1"/>
    <row r="2211" ht="12.75" customHeight="1"/>
    <row r="2212" ht="12.75" customHeight="1"/>
    <row r="2213" ht="12.75" customHeight="1"/>
    <row r="2214" ht="12.75" customHeight="1"/>
    <row r="2215" ht="12.75" customHeight="1"/>
    <row r="2216" ht="12.75" customHeight="1"/>
    <row r="2217" ht="12.75" customHeight="1"/>
    <row r="2218" ht="12.75" customHeight="1"/>
    <row r="2219" ht="12.75" customHeight="1"/>
    <row r="2220" ht="12.75" customHeight="1"/>
    <row r="2221" ht="12.75" customHeight="1"/>
    <row r="2222" ht="12.75" customHeight="1"/>
    <row r="2223" ht="12.75" customHeight="1"/>
    <row r="2224" ht="12.75" customHeight="1"/>
    <row r="2225" ht="12.75" customHeight="1"/>
    <row r="2226" ht="12.75" customHeight="1"/>
    <row r="2227" ht="12.75" customHeight="1"/>
    <row r="2228" ht="12.75" customHeight="1"/>
    <row r="2229" ht="12.75" customHeight="1"/>
    <row r="2230" ht="12.75" customHeight="1"/>
    <row r="2231" ht="12.75" customHeight="1"/>
    <row r="2232" ht="12.75" customHeight="1"/>
    <row r="2233" ht="12.75" customHeight="1"/>
    <row r="2234" ht="12.75" customHeight="1"/>
    <row r="2235" ht="12.75" customHeight="1"/>
    <row r="2236" ht="12.75" customHeight="1"/>
    <row r="2237" ht="12.75" customHeight="1"/>
    <row r="2238" ht="12.75" customHeight="1"/>
    <row r="2239" ht="12.75" customHeight="1"/>
    <row r="2240" ht="12.75" customHeight="1"/>
    <row r="2241" ht="12.75" customHeight="1"/>
    <row r="2242" ht="12.75" customHeight="1"/>
    <row r="2243" ht="12.75" customHeight="1"/>
    <row r="2244" ht="12.75" customHeight="1"/>
    <row r="2245" ht="12.75" customHeight="1"/>
    <row r="2246" ht="12.75" customHeight="1"/>
    <row r="2247" ht="12.75" customHeight="1"/>
    <row r="2248" ht="12.75" customHeight="1"/>
    <row r="2249" ht="12.75" customHeight="1"/>
    <row r="2250" ht="12.75" customHeight="1"/>
    <row r="2251" ht="12.75" customHeight="1"/>
    <row r="2252" ht="12.75" customHeight="1"/>
    <row r="2253" ht="12.75" customHeight="1"/>
    <row r="2254" ht="12.75" customHeight="1"/>
    <row r="2255" ht="12.75" customHeight="1"/>
    <row r="2256" ht="12.75" customHeight="1"/>
    <row r="2257" ht="12.75" customHeight="1"/>
    <row r="2258" ht="12.75" customHeight="1"/>
    <row r="2259" ht="12.75" customHeight="1"/>
    <row r="2260" ht="12.75" customHeight="1"/>
    <row r="2261" ht="12.75" customHeight="1"/>
    <row r="2262" ht="12.75" customHeight="1"/>
    <row r="2263" ht="12.75" customHeight="1"/>
    <row r="2264" ht="12.75" customHeight="1"/>
    <row r="2265" ht="12.75" customHeight="1"/>
    <row r="2266" ht="12.75" customHeight="1"/>
    <row r="2267" ht="12.75" customHeight="1"/>
    <row r="2268" ht="12.75" customHeight="1"/>
    <row r="2269" ht="12.75" customHeight="1"/>
    <row r="2270" ht="12.75" customHeight="1"/>
    <row r="2271" ht="12.75" customHeight="1"/>
    <row r="2272" ht="12.75" customHeight="1"/>
    <row r="2273" ht="12.75" customHeight="1"/>
    <row r="2274" ht="12.75" customHeight="1"/>
    <row r="2275" ht="12.75" customHeight="1"/>
    <row r="2276" ht="12.75" customHeight="1"/>
    <row r="2277" ht="12.75" customHeight="1"/>
    <row r="2278" ht="12.75" customHeight="1"/>
    <row r="2279" ht="12.75" customHeight="1"/>
    <row r="2280" ht="12.75" customHeight="1"/>
    <row r="2281" ht="12.75" customHeight="1"/>
    <row r="2282" ht="12.75" customHeight="1"/>
    <row r="2283" ht="12.75" customHeight="1"/>
    <row r="2284" ht="12.75" customHeight="1"/>
    <row r="2285" ht="12.75" customHeight="1"/>
    <row r="2286" ht="12.75" customHeight="1"/>
    <row r="2287" ht="12.75" customHeight="1"/>
    <row r="2288" ht="12.75" customHeight="1"/>
    <row r="2289" ht="12.75" customHeight="1"/>
    <row r="2290" ht="12.75" customHeight="1"/>
    <row r="2291" ht="12.75" customHeight="1"/>
    <row r="2292" ht="12.75" customHeight="1"/>
    <row r="2293" ht="12.75" customHeight="1"/>
    <row r="2294" ht="12.75" customHeight="1"/>
    <row r="2295" ht="12.75" customHeight="1"/>
    <row r="2296" ht="12.75" customHeight="1"/>
    <row r="2297" ht="12.75" customHeight="1"/>
    <row r="2298" ht="12.75" customHeight="1"/>
    <row r="2299" ht="12.75" customHeight="1"/>
    <row r="2300" ht="12.75" customHeight="1"/>
    <row r="2301" ht="12.75" customHeight="1"/>
    <row r="2302" ht="12.75" customHeight="1"/>
    <row r="2303" ht="12.75" customHeight="1"/>
    <row r="2304" ht="12.75" customHeight="1"/>
    <row r="2305" ht="12.75" customHeight="1"/>
    <row r="2306" ht="12.75" customHeight="1"/>
    <row r="2307" ht="12.75" customHeight="1"/>
    <row r="2308" ht="12.75" customHeight="1"/>
    <row r="2309" ht="12.75" customHeight="1"/>
    <row r="2310" ht="12.75" customHeight="1"/>
    <row r="2311" ht="12.75" customHeight="1"/>
    <row r="2312" ht="12.75" customHeight="1"/>
    <row r="2313" ht="12.75" customHeight="1"/>
    <row r="2314" ht="12.75" customHeight="1"/>
    <row r="2315" ht="12.75" customHeight="1"/>
    <row r="2316" ht="12.75" customHeight="1"/>
    <row r="2317" ht="12.75" customHeight="1"/>
    <row r="2318" ht="12.75" customHeight="1"/>
    <row r="2319" ht="12.75" customHeight="1"/>
    <row r="2320" ht="12.75" customHeight="1"/>
    <row r="2321" ht="12.75" customHeight="1"/>
    <row r="2322" ht="12.75" customHeight="1"/>
    <row r="2323" ht="12.75" customHeight="1"/>
    <row r="2324" ht="12.75" customHeight="1"/>
    <row r="2325" ht="12.75" customHeight="1"/>
    <row r="2326" ht="12.75" customHeight="1"/>
    <row r="2327" ht="12.75" customHeight="1"/>
    <row r="2328" ht="12.75" customHeight="1"/>
    <row r="2329" ht="12.75" customHeight="1"/>
    <row r="2330" ht="12.75" customHeight="1"/>
    <row r="2331" ht="12.75" customHeight="1"/>
    <row r="2332" ht="12.75" customHeight="1"/>
    <row r="2333" ht="12.75" customHeight="1"/>
    <row r="2334" ht="12.75" customHeight="1"/>
    <row r="2335" ht="12.75" customHeight="1"/>
    <row r="2336" ht="12.75" customHeight="1"/>
    <row r="2337" ht="12.75" customHeight="1"/>
    <row r="2338" ht="12.75" customHeight="1"/>
    <row r="2339" ht="12.75" customHeight="1"/>
    <row r="2340" ht="12.75" customHeight="1"/>
    <row r="2341" ht="12.75" customHeight="1"/>
    <row r="2342" ht="12.75" customHeight="1"/>
    <row r="2343" ht="12.75" customHeight="1"/>
    <row r="2344" ht="12.75" customHeight="1"/>
    <row r="2345" ht="12.75" customHeight="1"/>
    <row r="2346" ht="12.75" customHeight="1"/>
    <row r="2347" ht="12.75" customHeight="1"/>
    <row r="2348" ht="12.75" customHeight="1"/>
    <row r="2349" ht="12.75" customHeight="1"/>
    <row r="2350" ht="12.75" customHeight="1"/>
    <row r="2351" ht="12.75" customHeight="1"/>
    <row r="2352" ht="12.75" customHeight="1"/>
    <row r="2353" ht="12.75" customHeight="1"/>
    <row r="2354" ht="12.75" customHeight="1"/>
    <row r="2355" ht="12.75" customHeight="1"/>
    <row r="2356" ht="12.75" customHeight="1"/>
    <row r="2357" ht="12.75" customHeight="1"/>
    <row r="2358" ht="12.75" customHeight="1"/>
    <row r="2359" ht="12.75" customHeight="1"/>
    <row r="2360" ht="12.75" customHeight="1"/>
    <row r="2361" ht="12.75" customHeight="1"/>
    <row r="2362" ht="12.75" customHeight="1"/>
    <row r="2363" ht="12.75" customHeight="1"/>
    <row r="2364" ht="12.75" customHeight="1"/>
    <row r="2365" ht="12.75" customHeight="1"/>
    <row r="2366" ht="12.75" customHeight="1"/>
    <row r="2367" ht="12.75" customHeight="1"/>
    <row r="2368" ht="12.75" customHeight="1"/>
    <row r="2369" ht="12.75" customHeight="1"/>
    <row r="2370" ht="12.75" customHeight="1"/>
    <row r="2371" ht="12.75" customHeight="1"/>
    <row r="2372" ht="12.75" customHeight="1"/>
    <row r="2373" ht="12.75" customHeight="1"/>
    <row r="2374" ht="12.75" customHeight="1"/>
    <row r="2375" ht="12.75" customHeight="1"/>
    <row r="2376" ht="12.75" customHeight="1"/>
    <row r="2377" ht="12.75" customHeight="1"/>
    <row r="2378" ht="12.75" customHeight="1"/>
    <row r="2379" ht="12.75" customHeight="1"/>
    <row r="2380" ht="12.75" customHeight="1"/>
    <row r="2381" ht="12.75" customHeight="1"/>
    <row r="2382" ht="12.75" customHeight="1"/>
    <row r="2383" ht="12.75" customHeight="1"/>
    <row r="2384" ht="12.75" customHeight="1"/>
    <row r="2385" ht="12.75" customHeight="1"/>
    <row r="2386" ht="12.75" customHeight="1"/>
    <row r="2387" ht="12.75" customHeight="1"/>
    <row r="2388" ht="12.75" customHeight="1"/>
    <row r="2389" ht="12.75" customHeight="1"/>
    <row r="2390" ht="12.75" customHeight="1"/>
    <row r="2391" ht="12.75" customHeight="1"/>
    <row r="2392" ht="12.75" customHeight="1"/>
    <row r="2393" ht="12.75" customHeight="1"/>
    <row r="2394" ht="12.75" customHeight="1"/>
    <row r="2395" ht="12.75" customHeight="1"/>
    <row r="2396" ht="12.75" customHeight="1"/>
    <row r="2397" ht="12.75" customHeight="1"/>
    <row r="2398" ht="12.75" customHeight="1"/>
    <row r="2399" ht="12.75" customHeight="1"/>
    <row r="2400" ht="12.75" customHeight="1"/>
    <row r="2401" ht="12.75" customHeight="1"/>
    <row r="2402" ht="12.75" customHeight="1"/>
    <row r="2403" ht="12.75" customHeight="1"/>
    <row r="2404" ht="12.75" customHeight="1"/>
    <row r="2405" ht="12.75" customHeight="1"/>
    <row r="2406" ht="12.75" customHeight="1"/>
    <row r="2407" ht="12.75" customHeight="1"/>
    <row r="2408" ht="12.75" customHeight="1"/>
    <row r="2409" ht="12.75" customHeight="1"/>
    <row r="2410" ht="12.75" customHeight="1"/>
    <row r="2411" ht="12.75" customHeight="1"/>
    <row r="2412" ht="12.75" customHeight="1"/>
    <row r="2413" ht="12.75" customHeight="1"/>
    <row r="2414" ht="12.75" customHeight="1"/>
    <row r="2415" ht="12.75" customHeight="1"/>
    <row r="2416" ht="12.75" customHeight="1"/>
    <row r="2417" ht="12.75" customHeight="1"/>
    <row r="2418" ht="12.75" customHeight="1"/>
    <row r="2419" ht="12.75" customHeight="1"/>
    <row r="2420" ht="12.75" customHeight="1"/>
    <row r="2421" ht="12.75" customHeight="1"/>
    <row r="2422" ht="12.75" customHeight="1"/>
    <row r="2423" ht="12.75" customHeight="1"/>
    <row r="2424" ht="12.75" customHeight="1"/>
    <row r="2425" ht="12.75" customHeight="1"/>
    <row r="2426" ht="12.75" customHeight="1"/>
    <row r="2427" ht="12.75" customHeight="1"/>
    <row r="2428" ht="12.75" customHeight="1"/>
    <row r="2429" ht="12.75" customHeight="1"/>
    <row r="2430" ht="12.75" customHeight="1"/>
    <row r="2431" ht="12.75" customHeight="1"/>
    <row r="2432" ht="12.75" customHeight="1"/>
    <row r="2433" ht="12.75" customHeight="1"/>
    <row r="2434" ht="12.75" customHeight="1"/>
    <row r="2435" ht="12.75" customHeight="1"/>
    <row r="2436" ht="12.75" customHeight="1"/>
    <row r="2437" ht="12.75" customHeight="1"/>
    <row r="2438" ht="12.75" customHeight="1"/>
    <row r="2439" ht="12.75" customHeight="1"/>
    <row r="2440" ht="12.75" customHeight="1"/>
    <row r="2441" ht="12.75" customHeight="1"/>
    <row r="2442" ht="12.75" customHeight="1"/>
    <row r="2443" ht="12.75" customHeight="1"/>
    <row r="2444" ht="12.75" customHeight="1"/>
    <row r="2445" ht="12.75" customHeight="1"/>
    <row r="2446" ht="12.75" customHeight="1"/>
    <row r="2447" ht="12.75" customHeight="1"/>
    <row r="2448" ht="12.75" customHeight="1"/>
    <row r="2449" ht="12.75" customHeight="1"/>
    <row r="2450" ht="12.75" customHeight="1"/>
    <row r="2451" ht="12.75" customHeight="1"/>
    <row r="2452" ht="12.75" customHeight="1"/>
    <row r="2453" ht="12.75" customHeight="1"/>
    <row r="2454" ht="12.75" customHeight="1"/>
    <row r="2455" ht="12.75" customHeight="1"/>
    <row r="2456" ht="12.75" customHeight="1"/>
    <row r="2457" ht="12.75" customHeight="1"/>
    <row r="2458" ht="12.75" customHeight="1"/>
    <row r="2459" ht="12.75" customHeight="1"/>
    <row r="2460" ht="12.75" customHeight="1"/>
    <row r="2461" ht="12.75" customHeight="1"/>
    <row r="2462" ht="12.75" customHeight="1"/>
    <row r="2463" ht="12.75" customHeight="1"/>
    <row r="2464" ht="12.75" customHeight="1"/>
    <row r="2465" ht="12.75" customHeight="1"/>
    <row r="2466" ht="12.75" customHeight="1"/>
    <row r="2467" ht="12.75" customHeight="1"/>
    <row r="2468" ht="12.75" customHeight="1"/>
    <row r="2469" ht="12.75" customHeight="1"/>
    <row r="2470" ht="12.75" customHeight="1"/>
    <row r="2471" ht="12.75" customHeight="1"/>
    <row r="2472" ht="12.75" customHeight="1"/>
    <row r="2473" ht="12.75" customHeight="1"/>
    <row r="2474" ht="12.75" customHeight="1"/>
    <row r="2475" ht="12.75" customHeight="1"/>
    <row r="2476" ht="12.75" customHeight="1"/>
    <row r="2477" ht="12.75" customHeight="1"/>
    <row r="2478" ht="12.75" customHeight="1"/>
    <row r="2479" ht="12.75" customHeight="1"/>
    <row r="2480" ht="12.75" customHeight="1"/>
    <row r="2481" ht="12.75" customHeight="1"/>
    <row r="2482" ht="12.75" customHeight="1"/>
    <row r="2483" ht="12.75" customHeight="1"/>
    <row r="2484" ht="12.75" customHeight="1"/>
    <row r="2485" ht="12.75" customHeight="1"/>
    <row r="2486" ht="12.75" customHeight="1"/>
    <row r="2487" ht="12.75" customHeight="1"/>
    <row r="2488" ht="12.75" customHeight="1"/>
    <row r="2489" ht="12.75" customHeight="1"/>
    <row r="2490" ht="12.75" customHeight="1"/>
    <row r="2491" ht="12.75" customHeight="1"/>
    <row r="2492" ht="12.75" customHeight="1"/>
    <row r="2493" ht="12.75" customHeight="1"/>
    <row r="2494" ht="12.75" customHeight="1"/>
    <row r="2495" ht="12.75" customHeight="1"/>
    <row r="2496" ht="12.75" customHeight="1"/>
    <row r="2497" ht="12.75" customHeight="1"/>
    <row r="2498" ht="12.75" customHeight="1"/>
    <row r="2499" ht="12.75" customHeight="1"/>
    <row r="2500" ht="12.75" customHeight="1"/>
    <row r="2501" ht="12.75" customHeight="1"/>
    <row r="2502" ht="12.75" customHeight="1"/>
    <row r="2503" ht="12.75" customHeight="1"/>
    <row r="2504" ht="12.75" customHeight="1"/>
    <row r="2505" ht="12.75" customHeight="1"/>
    <row r="2506" ht="12.75" customHeight="1"/>
    <row r="2507" ht="12.75" customHeight="1"/>
    <row r="2508" ht="12.75" customHeight="1"/>
    <row r="2509" ht="12.75" customHeight="1"/>
    <row r="2510" ht="12.75" customHeight="1"/>
    <row r="2511" ht="12.75" customHeight="1"/>
    <row r="2512" ht="12.75" customHeight="1"/>
    <row r="2513" ht="12.75" customHeight="1"/>
    <row r="2514" ht="12.75" customHeight="1"/>
    <row r="2515" ht="12.75" customHeight="1"/>
    <row r="2516" ht="12.75" customHeight="1"/>
    <row r="2517" ht="12.75" customHeight="1"/>
    <row r="2518" ht="12.75" customHeight="1"/>
    <row r="2519" ht="12.75" customHeight="1"/>
    <row r="2520" ht="12.75" customHeight="1"/>
    <row r="2521" ht="12.75" customHeight="1"/>
    <row r="2522" ht="12.75" customHeight="1"/>
    <row r="2523" ht="12.75" customHeight="1"/>
    <row r="2524" ht="12.75" customHeight="1"/>
    <row r="2525" ht="12.75" customHeight="1"/>
    <row r="2526" ht="12.75" customHeight="1"/>
    <row r="2527" ht="12.75" customHeight="1"/>
    <row r="2528" ht="12.75" customHeight="1"/>
    <row r="2529" ht="12.75" customHeight="1"/>
    <row r="2530" ht="12.75" customHeight="1"/>
    <row r="2531" ht="12.75" customHeight="1"/>
    <row r="2532" ht="12.75" customHeight="1"/>
    <row r="2533" ht="12.75" customHeight="1"/>
    <row r="2534" ht="12.75" customHeight="1"/>
    <row r="2535" ht="12.75" customHeight="1"/>
    <row r="2536" ht="12.75" customHeight="1"/>
    <row r="2537" ht="12.75" customHeight="1"/>
    <row r="2538" ht="12.75" customHeight="1"/>
    <row r="2539" ht="12.75" customHeight="1"/>
    <row r="2540" ht="12.75" customHeight="1"/>
    <row r="2541" ht="12.75" customHeight="1"/>
    <row r="2542" ht="12.75" customHeight="1"/>
    <row r="2543" ht="12.75" customHeight="1"/>
    <row r="2544" ht="12.75" customHeight="1"/>
    <row r="2545" ht="12.75" customHeight="1"/>
    <row r="2546" ht="12.75" customHeight="1"/>
    <row r="2547" ht="12.75" customHeight="1"/>
    <row r="2548" ht="12.75" customHeight="1"/>
    <row r="2549" ht="12.75" customHeight="1"/>
    <row r="2550" ht="12.75" customHeight="1"/>
    <row r="2551" ht="12.75" customHeight="1"/>
    <row r="2552" ht="12.75" customHeight="1"/>
    <row r="2553" ht="12.75" customHeight="1"/>
    <row r="2554" ht="12.75" customHeight="1"/>
    <row r="2555" ht="12.75" customHeight="1"/>
    <row r="2556" ht="12.75" customHeight="1"/>
    <row r="2557" ht="12.75" customHeight="1"/>
    <row r="2558" ht="12.75" customHeight="1"/>
    <row r="2559" ht="12.75" customHeight="1"/>
    <row r="2560" ht="12.75" customHeight="1"/>
    <row r="2561" ht="12.75" customHeight="1"/>
    <row r="2562" ht="12.75" customHeight="1"/>
    <row r="2563" ht="12.75" customHeight="1"/>
    <row r="2564" ht="12.75" customHeight="1"/>
    <row r="2565" ht="12.75" customHeight="1"/>
    <row r="2566" ht="12.75" customHeight="1"/>
    <row r="2567" ht="12.75" customHeight="1"/>
    <row r="2568" ht="12.75" customHeight="1"/>
    <row r="2569" ht="12.75" customHeight="1"/>
    <row r="2570" ht="12.75" customHeight="1"/>
    <row r="2571" ht="12.75" customHeight="1"/>
    <row r="2572" ht="12.75" customHeight="1"/>
    <row r="2573" ht="12.75" customHeight="1"/>
    <row r="2574" ht="12.75" customHeight="1"/>
    <row r="2575" ht="12.75" customHeight="1"/>
    <row r="2576" ht="12.75" customHeight="1"/>
    <row r="2577" ht="12.75" customHeight="1"/>
    <row r="2578" ht="12.75" customHeight="1"/>
    <row r="2579" ht="12.75" customHeight="1"/>
    <row r="2580" ht="12.75" customHeight="1"/>
    <row r="2581" ht="12.75" customHeight="1"/>
    <row r="2582" ht="12.75" customHeight="1"/>
    <row r="2583" ht="12.75" customHeight="1"/>
    <row r="2584" ht="12.75" customHeight="1"/>
    <row r="2585" ht="12.75" customHeight="1"/>
    <row r="2586" ht="12.75" customHeight="1"/>
    <row r="2587" ht="12.75" customHeight="1"/>
    <row r="2588" ht="12.75" customHeight="1"/>
    <row r="2589" ht="12.75" customHeight="1"/>
    <row r="2590" ht="12.75" customHeight="1"/>
    <row r="2591" ht="12.75" customHeight="1"/>
    <row r="2592" ht="12.75" customHeight="1"/>
    <row r="2593" ht="12.75" customHeight="1"/>
    <row r="2594" ht="12.75" customHeight="1"/>
    <row r="2595" ht="12.75" customHeight="1"/>
    <row r="2596" ht="12.75" customHeight="1"/>
    <row r="2597" ht="12.75" customHeight="1"/>
    <row r="2598" ht="12.75" customHeight="1"/>
    <row r="2599" ht="12.75" customHeight="1"/>
    <row r="2600" ht="12.75" customHeight="1"/>
    <row r="2601" ht="12.75" customHeight="1"/>
    <row r="2602" ht="12.75" customHeight="1"/>
    <row r="2603" ht="12.75" customHeight="1"/>
    <row r="2604" ht="12.75" customHeight="1"/>
    <row r="2605" ht="12.75" customHeight="1"/>
    <row r="2606" ht="12.75" customHeight="1"/>
    <row r="2607" ht="12.75" customHeight="1"/>
    <row r="2608" ht="12.75" customHeight="1"/>
    <row r="2609" ht="12.75" customHeight="1"/>
    <row r="2610" ht="12.75" customHeight="1"/>
    <row r="2611" ht="12.75" customHeight="1"/>
    <row r="2612" ht="12.75" customHeight="1"/>
    <row r="2613" ht="12.75" customHeight="1"/>
    <row r="2614" ht="12.75" customHeight="1"/>
    <row r="2615" ht="12.75" customHeight="1"/>
    <row r="2616" ht="12.75" customHeight="1"/>
    <row r="2617" ht="12.75" customHeight="1"/>
    <row r="2618" ht="12.75" customHeight="1"/>
    <row r="2619" ht="12.75" customHeight="1"/>
    <row r="2620" ht="12.75" customHeight="1"/>
    <row r="2621" ht="12.75" customHeight="1"/>
    <row r="2622" ht="12.75" customHeight="1"/>
    <row r="2623" ht="12.75" customHeight="1"/>
    <row r="2624" ht="12.75" customHeight="1"/>
    <row r="2625" ht="12.75" customHeight="1"/>
    <row r="2626" ht="12.75" customHeight="1"/>
    <row r="2627" ht="12.75" customHeight="1"/>
    <row r="2628" ht="12.75" customHeight="1"/>
    <row r="2629" ht="12.75" customHeight="1"/>
    <row r="2630" ht="12.75" customHeight="1"/>
    <row r="2631" ht="12.75" customHeight="1"/>
    <row r="2632" ht="12.75" customHeight="1"/>
    <row r="2633" ht="12.75" customHeight="1"/>
    <row r="2634" ht="12.75" customHeight="1"/>
    <row r="2635" ht="12.75" customHeight="1"/>
    <row r="2636" ht="12.75" customHeight="1"/>
    <row r="2637" ht="12.75" customHeight="1"/>
    <row r="2638" ht="12.75" customHeight="1"/>
    <row r="2639" ht="12.75" customHeight="1"/>
    <row r="2640" ht="12.75" customHeight="1"/>
    <row r="2641" ht="12.75" customHeight="1"/>
    <row r="2642" ht="12.75" customHeight="1"/>
    <row r="2643" ht="12.75" customHeight="1"/>
    <row r="2644" ht="12.75" customHeight="1"/>
    <row r="2645" ht="12.75" customHeight="1"/>
    <row r="2646" ht="12.75" customHeight="1"/>
    <row r="2647" ht="12.75" customHeight="1"/>
    <row r="2648" ht="12.75" customHeight="1"/>
    <row r="2649" ht="12.75" customHeight="1"/>
    <row r="2650" ht="12.75" customHeight="1"/>
    <row r="2651" ht="12.75" customHeight="1"/>
    <row r="2652" ht="12.75" customHeight="1"/>
    <row r="2653" ht="12.75" customHeight="1"/>
    <row r="2654" ht="12.75" customHeight="1"/>
    <row r="2655" ht="12.75" customHeight="1"/>
    <row r="2656" ht="12.75" customHeight="1"/>
    <row r="2657" ht="12.75" customHeight="1"/>
    <row r="2658" ht="12.75" customHeight="1"/>
    <row r="2659" ht="12.75" customHeight="1"/>
    <row r="2660" ht="12.75" customHeight="1"/>
    <row r="2661" ht="12.75" customHeight="1"/>
    <row r="2662" ht="12.75" customHeight="1"/>
    <row r="2663" ht="12.75" customHeight="1"/>
    <row r="2664" ht="12.75" customHeight="1"/>
    <row r="2665" ht="12.75" customHeight="1"/>
    <row r="2666" ht="12.75" customHeight="1"/>
    <row r="2667" ht="12.75" customHeight="1"/>
    <row r="2668" ht="12.75" customHeight="1"/>
    <row r="2669" ht="12.75" customHeight="1"/>
    <row r="2670" ht="12.75" customHeight="1"/>
    <row r="2671" ht="12.75" customHeight="1"/>
    <row r="2672" ht="12.75" customHeight="1"/>
    <row r="2673" ht="12.75" customHeight="1"/>
    <row r="2674" ht="12.75" customHeight="1"/>
    <row r="2675" ht="12.75" customHeight="1"/>
    <row r="2676" ht="12.75" customHeight="1"/>
    <row r="2677" ht="12.75" customHeight="1"/>
    <row r="2678" ht="12.75" customHeight="1"/>
    <row r="2679" ht="12.75" customHeight="1"/>
    <row r="2680" ht="12.75" customHeight="1"/>
    <row r="2681" ht="12.75" customHeight="1"/>
    <row r="2682" ht="12.75" customHeight="1"/>
    <row r="2683" ht="12.75" customHeight="1"/>
    <row r="2684" ht="12.75" customHeight="1"/>
    <row r="2685" ht="12.75" customHeight="1"/>
    <row r="2686" ht="12.75" customHeight="1"/>
    <row r="2687" ht="12.75" customHeight="1"/>
    <row r="2688" ht="12.75" customHeight="1"/>
    <row r="2689" ht="12.75" customHeight="1"/>
    <row r="2690" ht="12.75" customHeight="1"/>
    <row r="2691" ht="12.75" customHeight="1"/>
    <row r="2692" ht="12.75" customHeight="1"/>
    <row r="2693" ht="12.75" customHeight="1"/>
    <row r="2694" ht="12.75" customHeight="1"/>
    <row r="2695" ht="12.75" customHeight="1"/>
    <row r="2696" ht="12.75" customHeight="1"/>
    <row r="2697" ht="12.75" customHeight="1"/>
    <row r="2698" ht="12.75" customHeight="1"/>
    <row r="2699" ht="12.75" customHeight="1"/>
    <row r="2700" ht="12.75" customHeight="1"/>
    <row r="2701" ht="12.75" customHeight="1"/>
    <row r="2702" ht="12.75" customHeight="1"/>
    <row r="2703" ht="12.75" customHeight="1"/>
    <row r="2704" ht="12.75" customHeight="1"/>
    <row r="2705" ht="12.75" customHeight="1"/>
    <row r="2706" ht="12.75" customHeight="1"/>
    <row r="2707" ht="12.75" customHeight="1"/>
    <row r="2708" ht="12.75" customHeight="1"/>
    <row r="2709" ht="12.75" customHeight="1"/>
    <row r="2710" ht="12.75" customHeight="1"/>
    <row r="2711" ht="12.75" customHeight="1"/>
    <row r="2712" ht="12.75" customHeight="1"/>
    <row r="2713" ht="12.75" customHeight="1"/>
    <row r="2714" ht="12.75" customHeight="1"/>
    <row r="2715" ht="12.75" customHeight="1"/>
    <row r="2716" ht="12.75" customHeight="1"/>
    <row r="2717" ht="12.75" customHeight="1"/>
    <row r="2718" ht="12.75" customHeight="1"/>
    <row r="2719" ht="12.75" customHeight="1"/>
    <row r="2720" ht="12.75" customHeight="1"/>
    <row r="2721" ht="12.75" customHeight="1"/>
    <row r="2722" ht="12.75" customHeight="1"/>
    <row r="2723" ht="12.75" customHeight="1"/>
    <row r="2724" ht="12.75" customHeight="1"/>
    <row r="2725" ht="12.75" customHeight="1"/>
    <row r="2726" ht="12.75" customHeight="1"/>
    <row r="2727" ht="12.75" customHeight="1"/>
    <row r="2728" ht="12.75" customHeight="1"/>
    <row r="2729" ht="12.75" customHeight="1"/>
    <row r="2730" ht="12.75" customHeight="1"/>
    <row r="2731" ht="12.75" customHeight="1"/>
    <row r="2732" ht="12.75" customHeight="1"/>
    <row r="2733" ht="12.75" customHeight="1"/>
    <row r="2734" ht="12.75" customHeight="1"/>
    <row r="2735" ht="12.75" customHeight="1"/>
    <row r="2736" ht="12.75" customHeight="1"/>
    <row r="2737" ht="12.75" customHeight="1"/>
    <row r="2738" ht="12.75" customHeight="1"/>
    <row r="2739" ht="12.75" customHeight="1"/>
    <row r="2740" ht="12.75" customHeight="1"/>
    <row r="2741" ht="12.75" customHeight="1"/>
    <row r="2742" ht="12.75" customHeight="1"/>
    <row r="2743" ht="12.75" customHeight="1"/>
    <row r="2744" ht="12.75" customHeight="1"/>
    <row r="2745" ht="12.75" customHeight="1"/>
    <row r="2746" ht="12.75" customHeight="1"/>
    <row r="2747" ht="12.75" customHeight="1"/>
    <row r="2748" ht="12.75" customHeight="1"/>
    <row r="2749" ht="12.75" customHeight="1"/>
    <row r="2750" ht="12.75" customHeight="1"/>
    <row r="2751" ht="12.75" customHeight="1"/>
    <row r="2752" ht="12.75" customHeight="1"/>
    <row r="2753" ht="12.75" customHeight="1"/>
    <row r="2754" ht="12.75" customHeight="1"/>
    <row r="2755" ht="12.75" customHeight="1"/>
    <row r="2756" ht="12.75" customHeight="1"/>
    <row r="2757" ht="12.75" customHeight="1"/>
    <row r="2758" ht="12.75" customHeight="1"/>
    <row r="2759" ht="12.75" customHeight="1"/>
    <row r="2760" ht="12.75" customHeight="1"/>
    <row r="2761" ht="12.75" customHeight="1"/>
    <row r="2762" ht="12.75" customHeight="1"/>
    <row r="2763" ht="12.75" customHeight="1"/>
    <row r="2764" ht="12.75" customHeight="1"/>
    <row r="2765" ht="12.75" customHeight="1"/>
    <row r="2766" ht="12.75" customHeight="1"/>
    <row r="2767" ht="12.75" customHeight="1"/>
    <row r="2768" ht="12.75" customHeight="1"/>
    <row r="2769" ht="12.75" customHeight="1"/>
    <row r="2770" ht="12.75" customHeight="1"/>
    <row r="2771" ht="12.75" customHeight="1"/>
    <row r="2772" ht="12.75" customHeight="1"/>
    <row r="2773" ht="12.75" customHeight="1"/>
    <row r="2774" ht="12.75" customHeight="1"/>
    <row r="2775" ht="12.75" customHeight="1"/>
    <row r="2776" ht="12.75" customHeight="1"/>
    <row r="2777" ht="12.75" customHeight="1"/>
    <row r="2778" ht="12.75" customHeight="1"/>
    <row r="2779" ht="12.75" customHeight="1"/>
    <row r="2780" ht="12.75" customHeight="1"/>
    <row r="2781" ht="12.75" customHeight="1"/>
    <row r="2782" ht="12.75" customHeight="1"/>
    <row r="2783" ht="12.75" customHeight="1"/>
    <row r="2784" ht="12.75" customHeight="1"/>
    <row r="2785" ht="12.75" customHeight="1"/>
    <row r="2786" ht="12.75" customHeight="1"/>
    <row r="2787" ht="12.75" customHeight="1"/>
    <row r="2788" ht="12.75" customHeight="1"/>
    <row r="2789" ht="12.75" customHeight="1"/>
    <row r="2790" ht="12.75" customHeight="1"/>
    <row r="2791" ht="12.75" customHeight="1"/>
    <row r="2792" ht="12.75" customHeight="1"/>
    <row r="2793" ht="12.75" customHeight="1"/>
    <row r="2794" ht="12.75" customHeight="1"/>
    <row r="2795" ht="12.75" customHeight="1"/>
    <row r="2796" ht="12.75" customHeight="1"/>
    <row r="2797" ht="12.75" customHeight="1"/>
    <row r="2798" ht="12.75" customHeight="1"/>
    <row r="2799" ht="12.75" customHeight="1"/>
    <row r="2800" ht="12.75" customHeight="1"/>
    <row r="2801" ht="12.75" customHeight="1"/>
    <row r="2802" ht="12.75" customHeight="1"/>
    <row r="2803" ht="12.75" customHeight="1"/>
    <row r="2804" ht="12.75" customHeight="1"/>
    <row r="2805" ht="12.75" customHeight="1"/>
    <row r="2806" ht="12.75" customHeight="1"/>
    <row r="2807" ht="12.75" customHeight="1"/>
    <row r="2808" ht="12.75" customHeight="1"/>
    <row r="2809" ht="12.75" customHeight="1"/>
    <row r="2810" ht="12.75" customHeight="1"/>
    <row r="2811" ht="12.75" customHeight="1"/>
    <row r="2812" ht="12.75" customHeight="1"/>
    <row r="2813" ht="12.75" customHeight="1"/>
    <row r="2814" ht="12.75" customHeight="1"/>
    <row r="2815" ht="12.75" customHeight="1"/>
    <row r="2816" ht="12.75" customHeight="1"/>
    <row r="2817" ht="12.75" customHeight="1"/>
    <row r="2818" ht="12.75" customHeight="1"/>
    <row r="2819" ht="12.75" customHeight="1"/>
    <row r="2820" ht="12.75" customHeight="1"/>
    <row r="2821" ht="12.75" customHeight="1"/>
    <row r="2822" ht="12.75" customHeight="1"/>
    <row r="2823" ht="12.75" customHeight="1"/>
    <row r="2824" ht="12.75" customHeight="1"/>
    <row r="2825" ht="12.75" customHeight="1"/>
    <row r="2826" ht="12.75" customHeight="1"/>
    <row r="2827" ht="12.75" customHeight="1"/>
    <row r="2828" ht="12.75" customHeight="1"/>
    <row r="2829" ht="12.75" customHeight="1"/>
    <row r="2830" ht="12.75" customHeight="1"/>
    <row r="2831" ht="12.75" customHeight="1"/>
    <row r="2832" ht="12.75" customHeight="1"/>
    <row r="2833" ht="12.75" customHeight="1"/>
    <row r="2834" ht="12.75" customHeight="1"/>
    <row r="2835" ht="12.75" customHeight="1"/>
    <row r="2836" ht="12.75" customHeight="1"/>
    <row r="2837" ht="12.75" customHeight="1"/>
    <row r="2838" ht="12.75" customHeight="1"/>
    <row r="2839" ht="12.75" customHeight="1"/>
    <row r="2840" ht="12.75" customHeight="1"/>
    <row r="2841" ht="12.75" customHeight="1"/>
    <row r="2842" ht="12.75" customHeight="1"/>
    <row r="2843" ht="12.75" customHeight="1"/>
    <row r="2844" ht="12.75" customHeight="1"/>
    <row r="2845" ht="12.75" customHeight="1"/>
    <row r="2846" ht="12.75" customHeight="1"/>
    <row r="2847" ht="12.75" customHeight="1"/>
    <row r="2848" ht="12.75" customHeight="1"/>
    <row r="2849" ht="12.75" customHeight="1"/>
    <row r="2850" ht="12.75" customHeight="1"/>
    <row r="2851" ht="12.75" customHeight="1"/>
    <row r="2852" ht="12.75" customHeight="1"/>
    <row r="2853" ht="12.75" customHeight="1"/>
    <row r="2854" ht="12.75" customHeight="1"/>
    <row r="2855" ht="12.75" customHeight="1"/>
    <row r="2856" ht="12.75" customHeight="1"/>
    <row r="2857" ht="12.75" customHeight="1"/>
    <row r="2858" ht="12.75" customHeight="1"/>
    <row r="2859" ht="12.75" customHeight="1"/>
    <row r="2860" ht="12.75" customHeight="1"/>
    <row r="2861" ht="12.75" customHeight="1"/>
    <row r="2862" ht="12.75" customHeight="1"/>
    <row r="2863" ht="12.75" customHeight="1"/>
    <row r="2864" ht="12.75" customHeight="1"/>
    <row r="2865" ht="12.75" customHeight="1"/>
    <row r="2866" ht="12.75" customHeight="1"/>
    <row r="2867" ht="12.75" customHeight="1"/>
    <row r="2868" ht="12.75" customHeight="1"/>
    <row r="2869" ht="12.75" customHeight="1"/>
    <row r="2870" ht="12.75" customHeight="1"/>
    <row r="2871" ht="12.75" customHeight="1"/>
    <row r="2872" ht="12.75" customHeight="1"/>
    <row r="2873" ht="12.75" customHeight="1"/>
    <row r="2874" ht="12.75" customHeight="1"/>
    <row r="2875" ht="12.75" customHeight="1"/>
    <row r="2876" ht="12.75" customHeight="1"/>
    <row r="2877" ht="12.75" customHeight="1"/>
    <row r="2878" ht="12.75" customHeight="1"/>
    <row r="2879" ht="12.75" customHeight="1"/>
    <row r="2880" ht="12.75" customHeight="1"/>
    <row r="2881" ht="12.75" customHeight="1"/>
    <row r="2882" ht="12.75" customHeight="1"/>
    <row r="2883" ht="12.75" customHeight="1"/>
    <row r="2884" ht="12.75" customHeight="1"/>
    <row r="2885" ht="12.75" customHeight="1"/>
    <row r="2886" ht="12.75" customHeight="1"/>
    <row r="2887" ht="12.75" customHeight="1"/>
    <row r="2888" ht="12.75" customHeight="1"/>
    <row r="2889" ht="12.75" customHeight="1"/>
    <row r="2890" ht="12.75" customHeight="1"/>
    <row r="2891" ht="12.75" customHeight="1"/>
    <row r="2892" ht="12.75" customHeight="1"/>
    <row r="2893" ht="12.75" customHeight="1"/>
    <row r="2894" ht="12.75" customHeight="1"/>
    <row r="2895" ht="12.75" customHeight="1"/>
    <row r="2896" ht="12.75" customHeight="1"/>
    <row r="2897" ht="12.75" customHeight="1"/>
    <row r="2898" ht="12.75" customHeight="1"/>
    <row r="2899" ht="12.75" customHeight="1"/>
    <row r="2900" ht="12.75" customHeight="1"/>
    <row r="2901" ht="12.75" customHeight="1"/>
    <row r="2902" ht="12.75" customHeight="1"/>
    <row r="2903" ht="12.75" customHeight="1"/>
    <row r="2904" ht="12.75" customHeight="1"/>
    <row r="2905" ht="12.75" customHeight="1"/>
    <row r="2906" ht="12.75" customHeight="1"/>
    <row r="2907" ht="12.75" customHeight="1"/>
    <row r="2908" ht="12.75" customHeight="1"/>
    <row r="2909" ht="12.75" customHeight="1"/>
    <row r="2910" ht="12.75" customHeight="1"/>
    <row r="2911" ht="12.75" customHeight="1"/>
    <row r="2912" ht="12.75" customHeight="1"/>
    <row r="2913" ht="12.75" customHeight="1"/>
    <row r="2914" ht="12.75" customHeight="1"/>
    <row r="2915" ht="12.75" customHeight="1"/>
    <row r="2916" ht="12.75" customHeight="1"/>
    <row r="2917" ht="12.75" customHeight="1"/>
    <row r="2918" ht="12.75" customHeight="1"/>
    <row r="2919" ht="12.75" customHeight="1"/>
    <row r="2920" ht="12.75" customHeight="1"/>
    <row r="2921" ht="12.75" customHeight="1"/>
    <row r="2922" ht="12.75" customHeight="1"/>
    <row r="2923" ht="12.75" customHeight="1"/>
    <row r="2924" ht="12.75" customHeight="1"/>
    <row r="2925" ht="12.75" customHeight="1"/>
    <row r="2926" ht="12.75" customHeight="1"/>
    <row r="2927" ht="12.75" customHeight="1"/>
    <row r="2928" ht="12.75" customHeight="1"/>
    <row r="2929" ht="12.75" customHeight="1"/>
    <row r="2930" ht="12.75" customHeight="1"/>
    <row r="2931" ht="12.75" customHeight="1"/>
    <row r="2932" ht="12.75" customHeight="1"/>
    <row r="2933" ht="12.75" customHeight="1"/>
    <row r="2934" ht="12.75" customHeight="1"/>
    <row r="2935" ht="12.75" customHeight="1"/>
    <row r="2936" ht="12.75" customHeight="1"/>
    <row r="2937" ht="12.75" customHeight="1"/>
    <row r="2938" ht="12.75" customHeight="1"/>
    <row r="2939" ht="12.75" customHeight="1"/>
    <row r="2940" ht="12.75" customHeight="1"/>
    <row r="2941" ht="12.75" customHeight="1"/>
    <row r="2942" ht="12.75" customHeight="1"/>
    <row r="2943" ht="12.75" customHeight="1"/>
    <row r="2944" ht="12.75" customHeight="1"/>
    <row r="2945" ht="12.75" customHeight="1"/>
    <row r="2946" ht="12.75" customHeight="1"/>
    <row r="2947" ht="12.75" customHeight="1"/>
    <row r="2948" ht="12.75" customHeight="1"/>
    <row r="2949" ht="12.75" customHeight="1"/>
    <row r="2950" ht="12.75" customHeight="1"/>
    <row r="2951" ht="12.75" customHeight="1"/>
    <row r="2952" ht="12.75" customHeight="1"/>
    <row r="2953" ht="12.75" customHeight="1"/>
    <row r="2954" ht="12.75" customHeight="1"/>
    <row r="2955" ht="12.75" customHeight="1"/>
    <row r="2956" ht="12.75" customHeight="1"/>
    <row r="2957" ht="12.75" customHeight="1"/>
    <row r="2958" ht="12.75" customHeight="1"/>
    <row r="2959" ht="12.75" customHeight="1"/>
    <row r="2960" ht="12.75" customHeight="1"/>
    <row r="2961" ht="12.75" customHeight="1"/>
    <row r="2962" ht="12.75" customHeight="1"/>
    <row r="2963" ht="12.75" customHeight="1"/>
    <row r="2964" ht="12.75" customHeight="1"/>
    <row r="2965" ht="12.75" customHeight="1"/>
    <row r="2966" ht="12.75" customHeight="1"/>
    <row r="2967" ht="12.75" customHeight="1"/>
    <row r="2968" ht="12.75" customHeight="1"/>
    <row r="2969" ht="12.75" customHeight="1"/>
    <row r="2970" ht="12.75" customHeight="1"/>
    <row r="2971" ht="12.75" customHeight="1"/>
    <row r="2972" ht="12.75" customHeight="1"/>
    <row r="2973" ht="12.75" customHeight="1"/>
    <row r="2974" ht="12.75" customHeight="1"/>
    <row r="2975" ht="12.75" customHeight="1"/>
    <row r="2976" ht="12.75" customHeight="1"/>
    <row r="2977" ht="12.75" customHeight="1"/>
    <row r="2978" ht="12.75" customHeight="1"/>
    <row r="2979" ht="12.75" customHeight="1"/>
    <row r="2980" ht="12.75" customHeight="1"/>
    <row r="2981" ht="12.75" customHeight="1"/>
    <row r="2982" ht="12.75" customHeight="1"/>
    <row r="2983" ht="12.75" customHeight="1"/>
    <row r="2984" ht="12.75" customHeight="1"/>
    <row r="2985" ht="12.75" customHeight="1"/>
    <row r="2986" ht="12.75" customHeight="1"/>
    <row r="2987" ht="12.75" customHeight="1"/>
    <row r="2988" ht="12.75" customHeight="1"/>
    <row r="2989" ht="12.75" customHeight="1"/>
    <row r="2990" ht="12.75" customHeight="1"/>
    <row r="2991" ht="12.75" customHeight="1"/>
    <row r="2992" ht="12.75" customHeight="1"/>
    <row r="2993" ht="12.75" customHeight="1"/>
    <row r="2994" ht="12.75" customHeight="1"/>
    <row r="2995" ht="12.75" customHeight="1"/>
    <row r="2996" ht="12.75" customHeight="1"/>
    <row r="2997" ht="12.75" customHeight="1"/>
    <row r="2998" ht="12.75" customHeight="1"/>
    <row r="2999" ht="12.75" customHeight="1"/>
    <row r="3000" ht="12.75" customHeight="1"/>
    <row r="3001" ht="12.75" customHeight="1"/>
    <row r="3002" ht="12.75" customHeight="1"/>
    <row r="3003" ht="12.75" customHeight="1"/>
    <row r="3004" ht="12.75" customHeight="1"/>
    <row r="3005" ht="12.75" customHeight="1"/>
    <row r="3006" ht="12.75" customHeight="1"/>
    <row r="3007" ht="12.75" customHeight="1"/>
    <row r="3008" ht="12.75" customHeight="1"/>
    <row r="3009" ht="12.75" customHeight="1"/>
    <row r="3010" ht="12.75" customHeight="1"/>
    <row r="3011" ht="12.75" customHeight="1"/>
    <row r="3012" ht="12.75" customHeight="1"/>
    <row r="3013" ht="12.75" customHeight="1"/>
    <row r="3014" ht="12.75" customHeight="1"/>
    <row r="3015" ht="12.75" customHeight="1"/>
    <row r="3016" ht="12.75" customHeight="1"/>
    <row r="3017" ht="12.75" customHeight="1"/>
    <row r="3018" ht="12.75" customHeight="1"/>
    <row r="3019" ht="12.75" customHeight="1"/>
    <row r="3020" ht="12.75" customHeight="1"/>
    <row r="3021" ht="12.75" customHeight="1"/>
    <row r="3022" ht="12.75" customHeight="1"/>
    <row r="3023" ht="12.75" customHeight="1"/>
    <row r="3024" ht="12.75" customHeight="1"/>
    <row r="3025" ht="12.75" customHeight="1"/>
    <row r="3026" ht="12.75" customHeight="1"/>
    <row r="3027" ht="12.75" customHeight="1"/>
    <row r="3028" ht="12.75" customHeight="1"/>
    <row r="3029" ht="12.75" customHeight="1"/>
    <row r="3030" ht="12.75" customHeight="1"/>
    <row r="3031" ht="12.75" customHeight="1"/>
    <row r="3032" ht="12.75" customHeight="1"/>
    <row r="3033" ht="12.75" customHeight="1"/>
    <row r="3034" ht="12.75" customHeight="1"/>
    <row r="3035" ht="12.75" customHeight="1"/>
    <row r="3036" ht="12.75" customHeight="1"/>
    <row r="3037" ht="12.75" customHeight="1"/>
    <row r="3038" ht="12.75" customHeight="1"/>
    <row r="3039" ht="12.75" customHeight="1"/>
    <row r="3040" ht="12.75" customHeight="1"/>
    <row r="3041" ht="12.75" customHeight="1"/>
    <row r="3042" ht="12.75" customHeight="1"/>
    <row r="3043" ht="12.75" customHeight="1"/>
    <row r="3044" ht="12.75" customHeight="1"/>
    <row r="3045" ht="12.75" customHeight="1"/>
    <row r="3046" ht="12.75" customHeight="1"/>
    <row r="3047" ht="12.75" customHeight="1"/>
    <row r="3048" ht="12.75" customHeight="1"/>
    <row r="3049" ht="12.75" customHeight="1"/>
    <row r="3050" ht="12.75" customHeight="1"/>
    <row r="3051" ht="12.75" customHeight="1"/>
    <row r="3052" ht="12.75" customHeight="1"/>
    <row r="3053" ht="12.75" customHeight="1"/>
    <row r="3054" ht="12.75" customHeight="1"/>
    <row r="3055" ht="12.75" customHeight="1"/>
    <row r="3056" ht="12.75" customHeight="1"/>
    <row r="3057" ht="12.75" customHeight="1"/>
    <row r="3058" ht="12.75" customHeight="1"/>
    <row r="3059" ht="12.75" customHeight="1"/>
    <row r="3060" ht="12.75" customHeight="1"/>
    <row r="3061" ht="12.75" customHeight="1"/>
    <row r="3062" ht="12.75" customHeight="1"/>
    <row r="3063" ht="12.75" customHeight="1"/>
    <row r="3064" ht="12.75" customHeight="1"/>
    <row r="3065" ht="12.75" customHeight="1"/>
    <row r="3066" ht="12.75" customHeight="1"/>
    <row r="3067" ht="12.75" customHeight="1"/>
    <row r="3068" ht="12.75" customHeight="1"/>
    <row r="3069" ht="12.75" customHeight="1"/>
    <row r="3070" ht="12.75" customHeight="1"/>
    <row r="3071" ht="12.75" customHeight="1"/>
    <row r="3072" ht="12.75" customHeight="1"/>
    <row r="3073" ht="12.75" customHeight="1"/>
    <row r="3074" ht="12.75" customHeight="1"/>
    <row r="3075" ht="12.75" customHeight="1"/>
    <row r="3076" ht="12.75" customHeight="1"/>
    <row r="3077" ht="12.75" customHeight="1"/>
    <row r="3078" ht="12.75" customHeight="1"/>
    <row r="3079" ht="12.75" customHeight="1"/>
    <row r="3080" ht="12.75" customHeight="1"/>
    <row r="3081" ht="12.75" customHeight="1"/>
    <row r="3082" ht="12.75" customHeight="1"/>
    <row r="3083" ht="12.75" customHeight="1"/>
    <row r="3084" ht="12.75" customHeight="1"/>
    <row r="3085" ht="12.75" customHeight="1"/>
    <row r="3086" ht="12.75" customHeight="1"/>
    <row r="3087" ht="12.75" customHeight="1"/>
    <row r="3088" ht="12.75" customHeight="1"/>
    <row r="3089" ht="12.75" customHeight="1"/>
    <row r="3090" ht="12.75" customHeight="1"/>
    <row r="3091" ht="12.75" customHeight="1"/>
    <row r="3092" ht="12.75" customHeight="1"/>
    <row r="3093" ht="12.75" customHeight="1"/>
    <row r="3094" ht="12.75" customHeight="1"/>
    <row r="3095" ht="12.75" customHeight="1"/>
    <row r="3096" ht="12.75" customHeight="1"/>
    <row r="3097" ht="12.75" customHeight="1"/>
    <row r="3098" ht="12.75" customHeight="1"/>
    <row r="3099" ht="12.75" customHeight="1"/>
    <row r="3100" ht="12.75" customHeight="1"/>
    <row r="3101" ht="12.75" customHeight="1"/>
    <row r="3102" ht="12.75" customHeight="1"/>
    <row r="3103" ht="12.75" customHeight="1"/>
    <row r="3104" ht="12.75" customHeight="1"/>
    <row r="3105" ht="12.75" customHeight="1"/>
    <row r="3106" ht="12.75" customHeight="1"/>
    <row r="3107" ht="12.75" customHeight="1"/>
    <row r="3108" ht="12.75" customHeight="1"/>
    <row r="3109" ht="12.75" customHeight="1"/>
    <row r="3110" ht="12.75" customHeight="1"/>
    <row r="3111" ht="12.75" customHeight="1"/>
    <row r="3112" ht="12.75" customHeight="1"/>
    <row r="3113" ht="12.75" customHeight="1"/>
    <row r="3114" ht="12.75" customHeight="1"/>
    <row r="3115" ht="12.75" customHeight="1"/>
    <row r="3116" ht="12.75" customHeight="1"/>
    <row r="3117" ht="12.75" customHeight="1"/>
    <row r="3118" ht="12.75" customHeight="1"/>
    <row r="3119" ht="12.75" customHeight="1"/>
    <row r="3120" ht="12.75" customHeight="1"/>
    <row r="3121" ht="12.75" customHeight="1"/>
    <row r="3122" ht="12.75" customHeight="1"/>
    <row r="3123" ht="12.75" customHeight="1"/>
    <row r="3124" ht="12.75" customHeight="1"/>
    <row r="3125" ht="12.75" customHeight="1"/>
    <row r="3126" ht="12.75" customHeight="1"/>
    <row r="3127" ht="12.75" customHeight="1"/>
    <row r="3128" ht="12.75" customHeight="1"/>
    <row r="3129" ht="12.75" customHeight="1"/>
    <row r="3130" ht="12.75" customHeight="1"/>
    <row r="3131" ht="12.75" customHeight="1"/>
    <row r="3132" ht="12.75" customHeight="1"/>
    <row r="3133" ht="12.75" customHeight="1"/>
    <row r="3134" ht="12.75" customHeight="1"/>
    <row r="3135" ht="12.75" customHeight="1"/>
    <row r="3136" ht="12.75" customHeight="1"/>
    <row r="3137" ht="12.75" customHeight="1"/>
    <row r="3138" ht="12.75" customHeight="1"/>
    <row r="3139" ht="12.75" customHeight="1"/>
    <row r="3140" ht="12.75" customHeight="1"/>
    <row r="3141" ht="12.75" customHeight="1"/>
    <row r="3142" ht="12.75" customHeight="1"/>
    <row r="3143" ht="12.75" customHeight="1"/>
    <row r="3144" ht="12.75" customHeight="1"/>
    <row r="3145" ht="12.75" customHeight="1"/>
    <row r="3146" ht="12.75" customHeight="1"/>
    <row r="3147" ht="12.75" customHeight="1"/>
    <row r="3148" ht="12.75" customHeight="1"/>
    <row r="3149" ht="12.75" customHeight="1"/>
    <row r="3150" ht="12.75" customHeight="1"/>
    <row r="3151" ht="12.75" customHeight="1"/>
    <row r="3152" ht="12.75" customHeight="1"/>
    <row r="3153" ht="12.75" customHeight="1"/>
    <row r="3154" ht="12.75" customHeight="1"/>
    <row r="3155" ht="12.75" customHeight="1"/>
    <row r="3156" ht="12.75" customHeight="1"/>
    <row r="3157" ht="12.75" customHeight="1"/>
    <row r="3158" ht="12.75" customHeight="1"/>
    <row r="3159" ht="12.75" customHeight="1"/>
    <row r="3160" ht="12.75" customHeight="1"/>
    <row r="3161" ht="12.75" customHeight="1"/>
    <row r="3162" ht="12.75" customHeight="1"/>
    <row r="3163" ht="12.75" customHeight="1"/>
    <row r="3164" ht="12.75" customHeight="1"/>
    <row r="3165" ht="12.75" customHeight="1"/>
    <row r="3166" ht="12.75" customHeight="1"/>
    <row r="3167" ht="12.75" customHeight="1"/>
    <row r="3168" ht="12.75" customHeight="1"/>
    <row r="3169" ht="12.75" customHeight="1"/>
    <row r="3170" ht="12.75" customHeight="1"/>
    <row r="3171" ht="12.75" customHeight="1"/>
    <row r="3172" ht="12.75" customHeight="1"/>
    <row r="3173" ht="12.75" customHeight="1"/>
    <row r="3174" ht="12.75" customHeight="1"/>
    <row r="3175" ht="12.75" customHeight="1"/>
    <row r="3176" ht="12.75" customHeight="1"/>
    <row r="3177" ht="12.75" customHeight="1"/>
    <row r="3178" ht="12.75" customHeight="1"/>
    <row r="3179" ht="12.75" customHeight="1"/>
    <row r="3180" ht="12.75" customHeight="1"/>
    <row r="3181" ht="12.75" customHeight="1"/>
    <row r="3182" ht="12.75" customHeight="1"/>
    <row r="3183" ht="12.75" customHeight="1"/>
    <row r="3184" ht="12.75" customHeight="1"/>
    <row r="3185" ht="12.75" customHeight="1"/>
    <row r="3186" ht="12.75" customHeight="1"/>
    <row r="3187" ht="12.75" customHeight="1"/>
    <row r="3188" ht="12.75" customHeight="1"/>
    <row r="3189" ht="12.75" customHeight="1"/>
    <row r="3190" ht="12.75" customHeight="1"/>
    <row r="3191" ht="12.75" customHeight="1"/>
    <row r="3192" ht="12.75" customHeight="1"/>
    <row r="3193" ht="12.75" customHeight="1"/>
    <row r="3194" ht="12.75" customHeight="1"/>
    <row r="3195" ht="12.75" customHeight="1"/>
    <row r="3196" ht="12.75" customHeight="1"/>
    <row r="3197" ht="12.75" customHeight="1"/>
    <row r="3198" ht="12.75" customHeight="1"/>
    <row r="3199" ht="12.75" customHeight="1"/>
    <row r="3200" ht="12.75" customHeight="1"/>
    <row r="3201" ht="12.75" customHeight="1"/>
    <row r="3202" ht="12.75" customHeight="1"/>
    <row r="3203" ht="12.75" customHeight="1"/>
    <row r="3204" ht="12.75" customHeight="1"/>
    <row r="3205" ht="12.75" customHeight="1"/>
    <row r="3206" ht="12.75" customHeight="1"/>
    <row r="3207" ht="12.75" customHeight="1"/>
    <row r="3208" ht="12.75" customHeight="1"/>
    <row r="3209" ht="12.75" customHeight="1"/>
    <row r="3210" ht="12.75" customHeight="1"/>
    <row r="3211" ht="12.75" customHeight="1"/>
    <row r="3212" ht="12.75" customHeight="1"/>
    <row r="3213" ht="12.75" customHeight="1"/>
    <row r="3214" ht="12.75" customHeight="1"/>
    <row r="3215" ht="12.75" customHeight="1"/>
    <row r="3216" ht="12.75" customHeight="1"/>
    <row r="3217" ht="12.75" customHeight="1"/>
    <row r="3218" ht="12.75" customHeight="1"/>
    <row r="3219" ht="12.75" customHeight="1"/>
    <row r="3220" ht="12.75" customHeight="1"/>
    <row r="3221" ht="12.75" customHeight="1"/>
    <row r="3222" ht="12.75" customHeight="1"/>
    <row r="3223" ht="12.75" customHeight="1"/>
    <row r="3224" ht="12.75" customHeight="1"/>
    <row r="3225" ht="12.75" customHeight="1"/>
    <row r="3226" ht="12.75" customHeight="1"/>
    <row r="3227" ht="12.75" customHeight="1"/>
    <row r="3228" ht="12.75" customHeight="1"/>
    <row r="3229" ht="12.75" customHeight="1"/>
    <row r="3230" ht="12.75" customHeight="1"/>
    <row r="3231" ht="12.75" customHeight="1"/>
    <row r="3232" ht="12.75" customHeight="1"/>
    <row r="3233" ht="12.75" customHeight="1"/>
    <row r="3234" ht="12.75" customHeight="1"/>
    <row r="3235" ht="12.75" customHeight="1"/>
    <row r="3236" ht="12.75" customHeight="1"/>
    <row r="3237" ht="12.75" customHeight="1"/>
    <row r="3238" ht="12.75" customHeight="1"/>
    <row r="3239" ht="12.75" customHeight="1"/>
    <row r="3240" ht="12.75" customHeight="1"/>
    <row r="3241" ht="12.75" customHeight="1"/>
    <row r="3242" ht="12.75" customHeight="1"/>
    <row r="3243" ht="12.75" customHeight="1"/>
    <row r="3244" ht="12.75" customHeight="1"/>
    <row r="3245" ht="12.75" customHeight="1"/>
    <row r="3246" ht="12.75" customHeight="1"/>
    <row r="3247" ht="12.75" customHeight="1"/>
    <row r="3248" ht="12.75" customHeight="1"/>
    <row r="3249" ht="12.75" customHeight="1"/>
    <row r="3250" ht="12.75" customHeight="1"/>
    <row r="3251" ht="12.75" customHeight="1"/>
    <row r="3252" ht="12.75" customHeight="1"/>
    <row r="3253" ht="12.75" customHeight="1"/>
    <row r="3254" ht="12.75" customHeight="1"/>
    <row r="3255" ht="12.75" customHeight="1"/>
    <row r="3256" ht="12.75" customHeight="1"/>
    <row r="3257" ht="12.75" customHeight="1"/>
    <row r="3258" ht="12.75" customHeight="1"/>
    <row r="3259" ht="12.75" customHeight="1"/>
    <row r="3260" ht="12.75" customHeight="1"/>
    <row r="3261" ht="12.75" customHeight="1"/>
    <row r="3262" ht="12.75" customHeight="1"/>
    <row r="3263" ht="12.75" customHeight="1"/>
    <row r="3264" ht="12.75" customHeight="1"/>
    <row r="3265" ht="12.75" customHeight="1"/>
    <row r="3266" ht="12.75" customHeight="1"/>
    <row r="3267" ht="12.75" customHeight="1"/>
    <row r="3268" ht="12.75" customHeight="1"/>
    <row r="3269" ht="12.75" customHeight="1"/>
    <row r="3270" ht="12.75" customHeight="1"/>
    <row r="3271" ht="12.75" customHeight="1"/>
    <row r="3272" ht="12.75" customHeight="1"/>
    <row r="3273" ht="12.75" customHeight="1"/>
    <row r="3274" ht="12.75" customHeight="1"/>
    <row r="3275" ht="12.75" customHeight="1"/>
    <row r="3276" ht="12.75" customHeight="1"/>
    <row r="3277" ht="12.75" customHeight="1"/>
    <row r="3278" ht="12.75" customHeight="1"/>
    <row r="3279" ht="12.75" customHeight="1"/>
    <row r="3280" ht="12.75" customHeight="1"/>
    <row r="3281" ht="12.75" customHeight="1"/>
    <row r="3282" ht="12.75" customHeight="1"/>
    <row r="3283" ht="12.75" customHeight="1"/>
    <row r="3284" ht="12.75" customHeight="1"/>
    <row r="3285" ht="12.75" customHeight="1"/>
    <row r="3286" ht="12.75" customHeight="1"/>
    <row r="3287" ht="12.75" customHeight="1"/>
    <row r="3288" ht="12.75" customHeight="1"/>
    <row r="3289" ht="12.75" customHeight="1"/>
    <row r="3290" ht="12.75" customHeight="1"/>
    <row r="3291" ht="12.75" customHeight="1"/>
    <row r="3292" ht="12.75" customHeight="1"/>
    <row r="3293" ht="12.75" customHeight="1"/>
    <row r="3294" ht="12.75" customHeight="1"/>
    <row r="3295" ht="12.75" customHeight="1"/>
    <row r="3296" ht="12.75" customHeight="1"/>
    <row r="3297" ht="12.75" customHeight="1"/>
    <row r="3298" ht="12.75" customHeight="1"/>
    <row r="3299" ht="12.75" customHeight="1"/>
    <row r="3300" ht="12.75" customHeight="1"/>
    <row r="3301" ht="12.75" customHeight="1"/>
    <row r="3302" ht="12.75" customHeight="1"/>
    <row r="3303" ht="12.75" customHeight="1"/>
    <row r="3304" ht="12.75" customHeight="1"/>
    <row r="3305" ht="12.75" customHeight="1"/>
    <row r="3306" ht="12.75" customHeight="1"/>
    <row r="3307" ht="12.75" customHeight="1"/>
    <row r="3308" ht="12.75" customHeight="1"/>
    <row r="3309" ht="12.75" customHeight="1"/>
    <row r="3310" ht="12.75" customHeight="1"/>
    <row r="3311" ht="12.75" customHeight="1"/>
    <row r="3312" ht="12.75" customHeight="1"/>
    <row r="3313" ht="12.75" customHeight="1"/>
    <row r="3314" ht="12.75" customHeight="1"/>
    <row r="3315" ht="12.75" customHeight="1"/>
    <row r="3316" ht="12.75" customHeight="1"/>
    <row r="3317" ht="12.75" customHeight="1"/>
    <row r="3318" ht="12.75" customHeight="1"/>
    <row r="3319" ht="12.75" customHeight="1"/>
    <row r="3320" ht="12.75" customHeight="1"/>
    <row r="3321" ht="12.75" customHeight="1"/>
    <row r="3322" ht="12.75" customHeight="1"/>
    <row r="3323" ht="12.75" customHeight="1"/>
    <row r="3324" ht="12.75" customHeight="1"/>
    <row r="3325" ht="12.75" customHeight="1"/>
    <row r="3326" ht="12.75" customHeight="1"/>
    <row r="3327" ht="12.75" customHeight="1"/>
    <row r="3328" ht="12.75" customHeight="1"/>
    <row r="3329" ht="12.75" customHeight="1"/>
    <row r="3330" ht="12.75" customHeight="1"/>
    <row r="3331" ht="12.75" customHeight="1"/>
    <row r="3332" ht="12.75" customHeight="1"/>
    <row r="3333" ht="12.75" customHeight="1"/>
    <row r="3334" ht="12.75" customHeight="1"/>
    <row r="3335" ht="12.75" customHeight="1"/>
    <row r="3336" ht="12.75" customHeight="1"/>
    <row r="3337" ht="12.75" customHeight="1"/>
    <row r="3338" ht="12.75" customHeight="1"/>
    <row r="3339" ht="12.75" customHeight="1"/>
    <row r="3340" ht="12.75" customHeight="1"/>
    <row r="3341" ht="12.75" customHeight="1"/>
    <row r="3342" ht="12.75" customHeight="1"/>
    <row r="3343" ht="12.75" customHeight="1"/>
    <row r="3344" ht="12.75" customHeight="1"/>
    <row r="3345" ht="12.75" customHeight="1"/>
    <row r="3346" ht="12.75" customHeight="1"/>
    <row r="3347" ht="12.75" customHeight="1"/>
    <row r="3348" ht="12.75" customHeight="1"/>
    <row r="3349" ht="12.75" customHeight="1"/>
    <row r="3350" ht="12.75" customHeight="1"/>
    <row r="3351" ht="12.75" customHeight="1"/>
    <row r="3352" ht="12.75" customHeight="1"/>
    <row r="3353" ht="12.75" customHeight="1"/>
    <row r="3354" ht="12.75" customHeight="1"/>
    <row r="3355" ht="12.75" customHeight="1"/>
    <row r="3356" ht="12.75" customHeight="1"/>
    <row r="3357" ht="12.75" customHeight="1"/>
    <row r="3358" ht="12.75" customHeight="1"/>
    <row r="3359" ht="12.75" customHeight="1"/>
    <row r="3360" ht="12.75" customHeight="1"/>
    <row r="3361" ht="12.75" customHeight="1"/>
    <row r="3362" ht="12.75" customHeight="1"/>
    <row r="3363" ht="12.75" customHeight="1"/>
    <row r="3364" ht="12.75" customHeight="1"/>
    <row r="3365" ht="12.75" customHeight="1"/>
    <row r="3366" ht="12.75" customHeight="1"/>
    <row r="3367" ht="12.75" customHeight="1"/>
    <row r="3368" ht="12.75" customHeight="1"/>
    <row r="3369" ht="12.75" customHeight="1"/>
    <row r="3370" ht="12.75" customHeight="1"/>
    <row r="3371" ht="12.75" customHeight="1"/>
    <row r="3372" ht="12.75" customHeight="1"/>
    <row r="3373" ht="12.75" customHeight="1"/>
    <row r="3374" ht="12.75" customHeight="1"/>
    <row r="3375" ht="12.75" customHeight="1"/>
    <row r="3376" ht="12.75" customHeight="1"/>
    <row r="3377" ht="12.75" customHeight="1"/>
    <row r="3378" ht="12.75" customHeight="1"/>
    <row r="3379" ht="12.75" customHeight="1"/>
    <row r="3380" ht="12.75" customHeight="1"/>
    <row r="3381" ht="12.75" customHeight="1"/>
    <row r="3382" ht="12.75" customHeight="1"/>
    <row r="3383" ht="12.75" customHeight="1"/>
    <row r="3384" ht="12.75" customHeight="1"/>
    <row r="3385" ht="12.75" customHeight="1"/>
    <row r="3386" ht="12.75" customHeight="1"/>
    <row r="3387" ht="12.75" customHeight="1"/>
    <row r="3388" ht="12.75" customHeight="1"/>
    <row r="3389" ht="12.75" customHeight="1"/>
    <row r="3390" ht="12.75" customHeight="1"/>
    <row r="3391" ht="12.75" customHeight="1"/>
    <row r="3392" ht="12.75" customHeight="1"/>
    <row r="3393" ht="12.75" customHeight="1"/>
    <row r="3394" ht="12.75" customHeight="1"/>
    <row r="3395" ht="12.75" customHeight="1"/>
    <row r="3396" ht="12.75" customHeight="1"/>
    <row r="3397" ht="12.75" customHeight="1"/>
    <row r="3398" ht="12.75" customHeight="1"/>
    <row r="3399" ht="12.75" customHeight="1"/>
    <row r="3400" ht="12.75" customHeight="1"/>
    <row r="3401" ht="12.75" customHeight="1"/>
    <row r="3402" ht="12.75" customHeight="1"/>
    <row r="3403" ht="12.75" customHeight="1"/>
    <row r="3404" ht="12.75" customHeight="1"/>
    <row r="3405" ht="12.75" customHeight="1"/>
    <row r="3406" ht="12.75" customHeight="1"/>
    <row r="3407" ht="12.75" customHeight="1"/>
    <row r="3408" ht="12.75" customHeight="1"/>
    <row r="3409" ht="12.75" customHeight="1"/>
    <row r="3410" ht="12.75" customHeight="1"/>
    <row r="3411" ht="12.75" customHeight="1"/>
    <row r="3412" ht="12.75" customHeight="1"/>
    <row r="3413" ht="12.75" customHeight="1"/>
    <row r="3414" ht="12.75" customHeight="1"/>
    <row r="3415" ht="12.75" customHeight="1"/>
    <row r="3416" ht="12.75" customHeight="1"/>
    <row r="3417" ht="12.75" customHeight="1"/>
    <row r="3418" ht="12.75" customHeight="1"/>
    <row r="3419" ht="12.75" customHeight="1"/>
    <row r="3420" ht="12.75" customHeight="1"/>
    <row r="3421" ht="12.75" customHeight="1"/>
    <row r="3422" ht="12.75" customHeight="1"/>
    <row r="3423" ht="12.75" customHeight="1"/>
    <row r="3424" ht="12.75" customHeight="1"/>
    <row r="3425" ht="12.75" customHeight="1"/>
    <row r="3426" ht="12.75" customHeight="1"/>
    <row r="3427" ht="12.75" customHeight="1"/>
    <row r="3428" ht="12.75" customHeight="1"/>
    <row r="3429" ht="12.75" customHeight="1"/>
    <row r="3430" ht="12.75" customHeight="1"/>
    <row r="3431" ht="12.75" customHeight="1"/>
    <row r="3432" ht="12.75" customHeight="1"/>
    <row r="3433" ht="12.75" customHeight="1"/>
    <row r="3434" ht="12.75" customHeight="1"/>
    <row r="3435" ht="12.75" customHeight="1"/>
    <row r="3436" ht="12.75" customHeight="1"/>
    <row r="3437" ht="12.75" customHeight="1"/>
    <row r="3438" ht="12.75" customHeight="1"/>
    <row r="3439" ht="12.75" customHeight="1"/>
    <row r="3440" ht="12.75" customHeight="1"/>
    <row r="3441" ht="12.75" customHeight="1"/>
    <row r="3442" ht="12.75" customHeight="1"/>
    <row r="3443" ht="12.75" customHeight="1"/>
    <row r="3444" ht="12.75" customHeight="1"/>
    <row r="3445" ht="12.75" customHeight="1"/>
    <row r="3446" ht="12.75" customHeight="1"/>
    <row r="3447" ht="12.75" customHeight="1"/>
    <row r="3448" ht="12.75" customHeight="1"/>
    <row r="3449" ht="12.75" customHeight="1"/>
    <row r="3450" ht="12.75" customHeight="1"/>
    <row r="3451" ht="12.75" customHeight="1"/>
    <row r="3452" ht="12.75" customHeight="1"/>
    <row r="3453" ht="12.75" customHeight="1"/>
    <row r="3454" ht="12.75" customHeight="1"/>
    <row r="3455" ht="12.75" customHeight="1"/>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row r="3504" ht="12.75" customHeight="1"/>
    <row r="3505" ht="12.75" customHeight="1"/>
    <row r="3506" ht="12.75" customHeight="1"/>
    <row r="3507" ht="12.75" customHeight="1"/>
    <row r="3508" ht="12.75" customHeight="1"/>
    <row r="3509" ht="12.75" customHeight="1"/>
    <row r="3510" ht="12.75" customHeight="1"/>
    <row r="3511" ht="12.75" customHeight="1"/>
    <row r="3512" ht="12.75" customHeight="1"/>
    <row r="3513" ht="12.75" customHeight="1"/>
    <row r="3514" ht="12.75" customHeight="1"/>
    <row r="3515" ht="12.75" customHeight="1"/>
    <row r="3516" ht="12.75" customHeight="1"/>
    <row r="3517" ht="12.75" customHeight="1"/>
    <row r="3518" ht="12.75" customHeight="1"/>
    <row r="3519" ht="12.75" customHeight="1"/>
    <row r="3520" ht="12.75" customHeight="1"/>
    <row r="3521" ht="12.75" customHeight="1"/>
    <row r="3522" ht="12.75" customHeight="1"/>
    <row r="3523" ht="12.75" customHeight="1"/>
    <row r="3524" ht="12.75" customHeight="1"/>
    <row r="3525" ht="12.75" customHeight="1"/>
    <row r="3526" ht="12.75" customHeight="1"/>
    <row r="3527" ht="12.75" customHeight="1"/>
    <row r="3528" ht="12.75" customHeight="1"/>
    <row r="3529" ht="12.75" customHeight="1"/>
    <row r="3530" ht="12.75" customHeight="1"/>
    <row r="3531" ht="12.75" customHeight="1"/>
    <row r="3532" ht="12.75" customHeight="1"/>
    <row r="3533" ht="12.75" customHeight="1"/>
    <row r="3534" ht="12.75" customHeight="1"/>
    <row r="3535" ht="12.75" customHeight="1"/>
    <row r="3536" ht="12.75" customHeight="1"/>
    <row r="3537" ht="12.75" customHeight="1"/>
    <row r="3538" ht="12.75" customHeight="1"/>
    <row r="3539" ht="12.75" customHeight="1"/>
    <row r="3540" ht="12.75" customHeight="1"/>
    <row r="3541" ht="12.75" customHeight="1"/>
    <row r="3542" ht="12.75" customHeight="1"/>
    <row r="3543" ht="12.75" customHeight="1"/>
    <row r="3544" ht="12.75" customHeight="1"/>
    <row r="3545" ht="12.75" customHeight="1"/>
    <row r="3546" ht="12.75" customHeight="1"/>
    <row r="3547" ht="12.75" customHeight="1"/>
    <row r="3548" ht="12.75" customHeight="1"/>
    <row r="3549" ht="12.75" customHeight="1"/>
    <row r="3550" ht="12.75" customHeight="1"/>
    <row r="3551" ht="12.75" customHeight="1"/>
    <row r="3552" ht="12.75" customHeight="1"/>
    <row r="3553" ht="12.75" customHeight="1"/>
    <row r="3554" ht="12.75" customHeight="1"/>
    <row r="3555" ht="12.75" customHeight="1"/>
    <row r="3556" ht="12.75" customHeight="1"/>
    <row r="3557" ht="12.75" customHeight="1"/>
    <row r="3558" ht="12.75" customHeight="1"/>
    <row r="3559" ht="12.75" customHeight="1"/>
    <row r="3560" ht="12.75" customHeight="1"/>
    <row r="3561" ht="12.75" customHeight="1"/>
    <row r="3562" ht="12.75" customHeight="1"/>
    <row r="3563" ht="12.75" customHeight="1"/>
    <row r="3564" ht="12.75" customHeight="1"/>
    <row r="3565" ht="12.75" customHeight="1"/>
    <row r="3566" ht="12.75" customHeight="1"/>
    <row r="3567" ht="12.75" customHeight="1"/>
    <row r="3568" ht="12.75" customHeight="1"/>
    <row r="3569" ht="12.75" customHeight="1"/>
    <row r="3570" ht="12.75" customHeight="1"/>
    <row r="3571" ht="12.75" customHeight="1"/>
    <row r="3572" ht="12.75" customHeight="1"/>
    <row r="3573" ht="12.75" customHeight="1"/>
    <row r="3574" ht="12.75" customHeight="1"/>
    <row r="3575" ht="12.75" customHeight="1"/>
    <row r="3576" ht="12.75" customHeight="1"/>
    <row r="3577" ht="12.75" customHeight="1"/>
    <row r="3578" ht="12.75" customHeight="1"/>
    <row r="3579" ht="12.75" customHeight="1"/>
    <row r="3580" ht="12.75" customHeight="1"/>
    <row r="3581" ht="12.75" customHeight="1"/>
    <row r="3582" ht="12.75" customHeight="1"/>
    <row r="3583" ht="12.75" customHeight="1"/>
    <row r="3584" ht="12.75" customHeight="1"/>
    <row r="3585" ht="12.75" customHeight="1"/>
    <row r="3586" ht="12.75" customHeight="1"/>
    <row r="3587" ht="12.75" customHeight="1"/>
    <row r="3588" ht="12.75" customHeight="1"/>
    <row r="3589" ht="12.75" customHeight="1"/>
    <row r="3590" ht="12.75" customHeight="1"/>
    <row r="3591" ht="12.75" customHeight="1"/>
    <row r="3592" ht="12.75" customHeight="1"/>
    <row r="3593" ht="12.75" customHeight="1"/>
    <row r="3594" ht="12.75" customHeight="1"/>
    <row r="3595" ht="12.75" customHeight="1"/>
    <row r="3596" ht="12.75" customHeight="1"/>
    <row r="3597" ht="12.75" customHeight="1"/>
    <row r="3598" ht="12.75" customHeight="1"/>
    <row r="3599" ht="12.75" customHeight="1"/>
    <row r="3600" ht="12.75" customHeight="1"/>
    <row r="3601" ht="12.75" customHeight="1"/>
    <row r="3602" ht="12.75" customHeight="1"/>
    <row r="3603" ht="12.75" customHeight="1"/>
    <row r="3604" ht="12.75" customHeight="1"/>
    <row r="3605" ht="12.75" customHeight="1"/>
    <row r="3606" ht="12.75" customHeight="1"/>
    <row r="3607" ht="12.75" customHeight="1"/>
    <row r="3608" ht="12.75" customHeight="1"/>
    <row r="3609" ht="12.75" customHeight="1"/>
    <row r="3610" ht="12.75" customHeight="1"/>
    <row r="3611" ht="12.75" customHeight="1"/>
    <row r="3612" ht="12.75" customHeight="1"/>
    <row r="3613" ht="12.75" customHeight="1"/>
    <row r="3614" ht="12.75" customHeight="1"/>
    <row r="3615" ht="12.75" customHeight="1"/>
    <row r="3616" ht="12.75" customHeight="1"/>
    <row r="3617" ht="12.75" customHeight="1"/>
    <row r="3618" ht="12.75" customHeight="1"/>
    <row r="3619" ht="12.75" customHeight="1"/>
    <row r="3620" ht="12.75" customHeight="1"/>
    <row r="3621" ht="12.75" customHeight="1"/>
    <row r="3622" ht="12.75" customHeight="1"/>
    <row r="3623" ht="12.75" customHeight="1"/>
    <row r="3624" ht="12.75" customHeight="1"/>
    <row r="3625" ht="12.75" customHeight="1"/>
    <row r="3626" ht="12.75" customHeight="1"/>
    <row r="3627" ht="12.75" customHeight="1"/>
    <row r="3628" ht="12.75" customHeight="1"/>
    <row r="3629" ht="12.75" customHeight="1"/>
    <row r="3630" ht="12.75" customHeight="1"/>
    <row r="3631" ht="12.75" customHeight="1"/>
    <row r="3632" ht="12.75" customHeight="1"/>
    <row r="3633" ht="12.75" customHeight="1"/>
    <row r="3634" ht="12.75" customHeight="1"/>
    <row r="3635" ht="12.75" customHeight="1"/>
    <row r="3636" ht="12.75" customHeight="1"/>
    <row r="3637" ht="12.75" customHeight="1"/>
    <row r="3638" ht="12.75" customHeight="1"/>
    <row r="3639" ht="12.75" customHeight="1"/>
    <row r="3640" ht="12.75" customHeight="1"/>
    <row r="3641" ht="12.75" customHeight="1"/>
    <row r="3642" ht="12.75" customHeight="1"/>
    <row r="3643" ht="12.75" customHeight="1"/>
    <row r="3644" ht="12.75" customHeight="1"/>
    <row r="3645" ht="12.75" customHeight="1"/>
    <row r="3646" ht="12.75" customHeight="1"/>
    <row r="3647" ht="12.75" customHeight="1"/>
    <row r="3648" ht="12.75" customHeight="1"/>
    <row r="3649" ht="12.75" customHeight="1"/>
    <row r="3650" ht="12.75" customHeight="1"/>
    <row r="3651" ht="12.75" customHeight="1"/>
    <row r="3652" ht="12.75" customHeight="1"/>
    <row r="3653" ht="12.75" customHeight="1"/>
    <row r="3654" ht="12.75" customHeight="1"/>
    <row r="3655" ht="12.75" customHeight="1"/>
    <row r="3656" ht="12.75" customHeight="1"/>
    <row r="3657" ht="12.75" customHeight="1"/>
    <row r="3658" ht="12.75" customHeight="1"/>
    <row r="3659" ht="12.75" customHeight="1"/>
    <row r="3660" ht="12.75" customHeight="1"/>
    <row r="3661" ht="12.75" customHeight="1"/>
    <row r="3662" ht="12.75" customHeight="1"/>
    <row r="3663" ht="12.75" customHeight="1"/>
    <row r="3664" ht="12.75" customHeight="1"/>
    <row r="3665" ht="12.75" customHeight="1"/>
    <row r="3666" ht="12.75" customHeight="1"/>
    <row r="3667" ht="12.75" customHeight="1"/>
    <row r="3668" ht="12.75" customHeight="1"/>
    <row r="3669" ht="12.75" customHeight="1"/>
    <row r="3670" ht="12.75" customHeight="1"/>
    <row r="3671" ht="12.75" customHeight="1"/>
    <row r="3672" ht="12.75" customHeight="1"/>
    <row r="3673" ht="12.75" customHeight="1"/>
    <row r="3674" ht="12.75" customHeight="1"/>
    <row r="3675" ht="12.75" customHeight="1"/>
    <row r="3676" ht="12.75" customHeight="1"/>
    <row r="3677" ht="12.75" customHeight="1"/>
    <row r="3678" ht="12.75" customHeight="1"/>
    <row r="3679" ht="12.75" customHeight="1"/>
    <row r="3680"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sheetData>
  <mergeCells count="8">
    <mergeCell ref="G20:G22"/>
    <mergeCell ref="A1:B1"/>
    <mergeCell ref="B20:B22"/>
    <mergeCell ref="C20:C22"/>
    <mergeCell ref="D20:D22"/>
    <mergeCell ref="E20:E22"/>
    <mergeCell ref="F20:F22"/>
    <mergeCell ref="A20:A22"/>
  </mergeCells>
  <phoneticPr fontId="6" type="noConversion"/>
  <hyperlinks>
    <hyperlink ref="D2" location="Kontaktpersoner!E9" display="kontaktperson"/>
    <hyperlink ref="E2" location="Indhold!A1" display="tilbage til forsiden"/>
    <hyperlink ref="E3" location="Kontaktpersoner!E9" display="kontaktperson"/>
    <hyperlink ref="F3"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80" zoomScaleNormal="80" workbookViewId="0">
      <selection sqref="A1:B1"/>
    </sheetView>
  </sheetViews>
  <sheetFormatPr defaultRowHeight="17.649999999999999" customHeight="1"/>
  <cols>
    <col min="1" max="1" width="39.140625" customWidth="1"/>
    <col min="2" max="2" width="19.28515625" customWidth="1"/>
    <col min="3" max="3" width="14.7109375" customWidth="1"/>
    <col min="4" max="4" width="10.7109375" customWidth="1"/>
    <col min="5" max="5" width="21.42578125" customWidth="1"/>
    <col min="6" max="6" width="13.28515625" customWidth="1"/>
    <col min="7" max="7" width="13.7109375" customWidth="1"/>
    <col min="8" max="8" width="12.28515625" customWidth="1"/>
    <col min="9" max="9" width="10.7109375" customWidth="1"/>
    <col min="10" max="10" width="17.7109375" customWidth="1"/>
    <col min="11" max="11" width="21.5703125" customWidth="1"/>
    <col min="12" max="12" width="15.5703125" customWidth="1"/>
    <col min="13" max="13" width="19.28515625" customWidth="1"/>
    <col min="14" max="14" width="14.5703125" customWidth="1"/>
    <col min="15" max="15" width="13.42578125" customWidth="1"/>
    <col min="16" max="16" width="15.7109375" customWidth="1"/>
  </cols>
  <sheetData>
    <row r="1" spans="1:10" ht="17.649999999999999" customHeight="1" thickBot="1">
      <c r="A1" s="700" t="s">
        <v>876</v>
      </c>
      <c r="B1" s="701"/>
      <c r="C1" s="5"/>
      <c r="D1" s="13" t="s">
        <v>202</v>
      </c>
      <c r="E1" s="13"/>
      <c r="F1" s="14" t="s">
        <v>132</v>
      </c>
      <c r="G1" s="1"/>
      <c r="H1" s="1"/>
      <c r="I1" s="1"/>
      <c r="J1" s="1"/>
    </row>
    <row r="2" spans="1:10" ht="12.75" customHeight="1">
      <c r="A2" t="s">
        <v>884</v>
      </c>
    </row>
    <row r="3" spans="1:10" ht="12.75">
      <c r="A3" t="s">
        <v>605</v>
      </c>
    </row>
    <row r="4" spans="1:10" ht="12.75">
      <c r="C4" t="s">
        <v>606</v>
      </c>
      <c r="E4" t="s">
        <v>607</v>
      </c>
    </row>
    <row r="5" spans="1:10" ht="12.75">
      <c r="B5" s="166" t="s">
        <v>608</v>
      </c>
      <c r="C5" s="166" t="s">
        <v>609</v>
      </c>
      <c r="D5" s="166" t="s">
        <v>610</v>
      </c>
      <c r="E5" s="166" t="s">
        <v>608</v>
      </c>
      <c r="F5" s="166" t="s">
        <v>611</v>
      </c>
      <c r="G5" s="166" t="s">
        <v>612</v>
      </c>
    </row>
    <row r="6" spans="1:10" ht="12.75">
      <c r="A6" s="189" t="s">
        <v>613</v>
      </c>
    </row>
    <row r="7" spans="1:10" ht="12.75">
      <c r="A7" s="166" t="s">
        <v>614</v>
      </c>
    </row>
    <row r="8" spans="1:10" ht="12.75">
      <c r="A8" s="168" t="s">
        <v>615</v>
      </c>
      <c r="B8" s="172">
        <v>10810</v>
      </c>
      <c r="C8" s="173">
        <v>0</v>
      </c>
      <c r="D8" s="180">
        <v>7330</v>
      </c>
      <c r="E8" s="173">
        <f>+B8*1.05</f>
        <v>11350.5</v>
      </c>
      <c r="F8" s="173">
        <v>0</v>
      </c>
      <c r="G8" s="180">
        <f>+D8*1.19</f>
        <v>8722.6999999999989</v>
      </c>
    </row>
    <row r="9" spans="1:10" ht="12.75" customHeight="1">
      <c r="A9" s="168" t="s">
        <v>616</v>
      </c>
      <c r="B9" s="174">
        <v>10810</v>
      </c>
      <c r="C9" s="169">
        <v>0</v>
      </c>
      <c r="D9" s="167">
        <v>7330</v>
      </c>
      <c r="E9" s="169">
        <f>+B8*1.07</f>
        <v>11566.7</v>
      </c>
      <c r="F9" s="169">
        <v>0</v>
      </c>
      <c r="G9" s="167">
        <f>+D8*1.19</f>
        <v>8722.6999999999989</v>
      </c>
    </row>
    <row r="10" spans="1:10" ht="12.75" customHeight="1">
      <c r="A10" t="s">
        <v>617</v>
      </c>
      <c r="B10" s="174"/>
      <c r="C10" s="169"/>
      <c r="D10" s="167"/>
      <c r="E10" s="169"/>
      <c r="F10" s="169"/>
      <c r="G10" s="167"/>
    </row>
    <row r="11" spans="1:10" ht="12.75" customHeight="1">
      <c r="A11" t="s">
        <v>618</v>
      </c>
      <c r="B11" s="174"/>
      <c r="C11" s="169"/>
      <c r="D11" s="167"/>
      <c r="E11" s="169"/>
      <c r="F11" s="169"/>
      <c r="G11" s="167"/>
    </row>
    <row r="12" spans="1:10" ht="12.75">
      <c r="A12" t="s">
        <v>619</v>
      </c>
      <c r="B12" s="174">
        <v>14580</v>
      </c>
      <c r="C12" s="169">
        <v>0</v>
      </c>
      <c r="D12" s="167">
        <v>4580</v>
      </c>
      <c r="E12" s="169">
        <f>+B12*1.06</f>
        <v>15454.800000000001</v>
      </c>
      <c r="F12" s="169">
        <v>0</v>
      </c>
      <c r="G12" s="167">
        <f t="shared" ref="F12:G19" si="0">+D12*1.19</f>
        <v>5450.2</v>
      </c>
    </row>
    <row r="13" spans="1:10" ht="12.75">
      <c r="A13" t="s">
        <v>392</v>
      </c>
      <c r="B13" s="174">
        <v>21060</v>
      </c>
      <c r="C13" s="169">
        <v>0</v>
      </c>
      <c r="D13" s="167">
        <v>6760</v>
      </c>
      <c r="E13" s="169">
        <f t="shared" ref="E13:E19" si="1">+B13*1.07</f>
        <v>22534.2</v>
      </c>
      <c r="F13" s="169">
        <v>0</v>
      </c>
      <c r="G13" s="167">
        <f t="shared" si="0"/>
        <v>8044.4</v>
      </c>
    </row>
    <row r="14" spans="1:10" ht="12.75">
      <c r="A14" t="s">
        <v>393</v>
      </c>
      <c r="B14" s="174">
        <v>25810</v>
      </c>
      <c r="C14" s="169">
        <v>0</v>
      </c>
      <c r="D14" s="167">
        <v>7790</v>
      </c>
      <c r="E14" s="169">
        <f t="shared" si="1"/>
        <v>27616.7</v>
      </c>
      <c r="F14" s="169">
        <v>0</v>
      </c>
      <c r="G14" s="167">
        <f t="shared" si="0"/>
        <v>9270.1</v>
      </c>
    </row>
    <row r="15" spans="1:10" ht="12.75">
      <c r="A15" t="s">
        <v>394</v>
      </c>
      <c r="B15" s="174">
        <v>47410</v>
      </c>
      <c r="C15" s="169">
        <v>0</v>
      </c>
      <c r="D15" s="167">
        <v>7790</v>
      </c>
      <c r="E15" s="169">
        <f t="shared" si="1"/>
        <v>50728.700000000004</v>
      </c>
      <c r="F15" s="169">
        <v>0</v>
      </c>
      <c r="G15" s="167">
        <f t="shared" si="0"/>
        <v>9270.1</v>
      </c>
    </row>
    <row r="16" spans="1:10" ht="12.75">
      <c r="A16" t="s">
        <v>620</v>
      </c>
      <c r="B16" s="174">
        <v>47410</v>
      </c>
      <c r="C16" s="169">
        <v>0</v>
      </c>
      <c r="D16" s="167">
        <v>7790</v>
      </c>
      <c r="E16" s="169">
        <f t="shared" si="1"/>
        <v>50728.700000000004</v>
      </c>
      <c r="F16" s="169">
        <v>0</v>
      </c>
      <c r="G16" s="167">
        <f t="shared" si="0"/>
        <v>9270.1</v>
      </c>
    </row>
    <row r="17" spans="1:7" ht="12.75">
      <c r="A17" t="s">
        <v>430</v>
      </c>
      <c r="B17" s="174">
        <v>15330</v>
      </c>
      <c r="C17" s="169">
        <v>0</v>
      </c>
      <c r="D17" s="167">
        <v>3620</v>
      </c>
      <c r="E17" s="169">
        <f t="shared" si="1"/>
        <v>16403.100000000002</v>
      </c>
      <c r="F17" s="169">
        <v>0</v>
      </c>
      <c r="G17" s="167">
        <f t="shared" si="0"/>
        <v>4307.8</v>
      </c>
    </row>
    <row r="18" spans="1:7" ht="12.75">
      <c r="A18" t="s">
        <v>107</v>
      </c>
      <c r="B18" s="174">
        <v>23280</v>
      </c>
      <c r="C18" s="169">
        <v>0</v>
      </c>
      <c r="D18" s="167">
        <v>6300</v>
      </c>
      <c r="E18" s="169">
        <f t="shared" si="1"/>
        <v>24909.600000000002</v>
      </c>
      <c r="F18" s="169">
        <v>0</v>
      </c>
      <c r="G18" s="167">
        <f t="shared" si="0"/>
        <v>7497</v>
      </c>
    </row>
    <row r="19" spans="1:7" ht="12.75" customHeight="1">
      <c r="A19" t="s">
        <v>818</v>
      </c>
      <c r="B19" s="175">
        <v>69960</v>
      </c>
      <c r="C19" s="171">
        <v>7680</v>
      </c>
      <c r="D19" s="179">
        <v>6520</v>
      </c>
      <c r="E19" s="171">
        <f t="shared" si="1"/>
        <v>74857.2</v>
      </c>
      <c r="F19" s="171">
        <f t="shared" si="0"/>
        <v>9139.1999999999989</v>
      </c>
      <c r="G19" s="179">
        <f t="shared" si="0"/>
        <v>7758.7999999999993</v>
      </c>
    </row>
    <row r="20" spans="1:7" ht="12.75"/>
    <row r="21" spans="1:7" ht="12.75">
      <c r="A21" s="27"/>
      <c r="B21" s="169"/>
      <c r="C21" s="169"/>
    </row>
    <row r="22" spans="1:7" ht="12.75">
      <c r="A22" s="170"/>
      <c r="B22" s="170"/>
      <c r="C22" s="169"/>
    </row>
    <row r="23" spans="1:7" ht="12.75">
      <c r="A23" s="169"/>
      <c r="B23" s="169"/>
      <c r="C23" s="169"/>
    </row>
    <row r="24" spans="1:7" ht="12.75">
      <c r="A24" s="169"/>
      <c r="B24" s="169"/>
      <c r="C24" s="169"/>
    </row>
    <row r="25" spans="1:7" ht="12.75"/>
    <row r="26" spans="1:7" ht="12.75"/>
    <row r="27" spans="1:7" ht="12.75"/>
    <row r="28" spans="1:7" ht="12.75"/>
    <row r="29" spans="1:7" ht="12.75" customHeight="1"/>
    <row r="30" spans="1:7" ht="12.75"/>
    <row r="31" spans="1:7" ht="12.75"/>
    <row r="32" spans="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row r="70" ht="12.75"/>
  </sheetData>
  <mergeCells count="1">
    <mergeCell ref="A1:B1"/>
  </mergeCells>
  <phoneticPr fontId="6" type="noConversion"/>
  <hyperlinks>
    <hyperlink ref="F3" location="Indhold!A1" display="tilbage til forsiden"/>
    <hyperlink ref="E3" location="Kontaktpersoner!E9" display="kontaktperson"/>
    <hyperlink ref="C1" location="Indhold!A1" display="Tilbage til indholdsoversigten"/>
    <hyperlink ref="D1" location="Kontaktpersoner!B28:F28" display="Kontaktperson"/>
    <hyperlink ref="F1" location="Indhold!A1" display="Tilbage til indholdsoversigten"/>
  </hyperlinks>
  <pageMargins left="0.74803149606299213" right="0.74803149606299213" top="0.98425196850393704" bottom="0.98425196850393704"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enableFormatConditionsCalculation="0"/>
  <dimension ref="A1:J13"/>
  <sheetViews>
    <sheetView zoomScale="80" zoomScaleNormal="80" workbookViewId="0">
      <selection activeCell="A2" sqref="A2"/>
    </sheetView>
  </sheetViews>
  <sheetFormatPr defaultRowHeight="12.75"/>
  <cols>
    <col min="1" max="1" width="48.5703125" customWidth="1"/>
    <col min="2" max="2" width="14.7109375" customWidth="1"/>
    <col min="3" max="3" width="13.7109375" customWidth="1"/>
    <col min="4" max="4" width="10.42578125" customWidth="1"/>
    <col min="5" max="5" width="11.28515625" customWidth="1"/>
    <col min="6" max="6" width="14.42578125" customWidth="1"/>
    <col min="7" max="7" width="14" customWidth="1"/>
    <col min="8" max="8" width="10.5703125" customWidth="1"/>
    <col min="9" max="9" width="11.7109375" customWidth="1"/>
  </cols>
  <sheetData>
    <row r="1" spans="1:10" ht="21" thickBot="1">
      <c r="A1" s="700" t="s">
        <v>876</v>
      </c>
      <c r="B1" s="701"/>
      <c r="C1" s="5"/>
      <c r="D1" s="13" t="s">
        <v>202</v>
      </c>
      <c r="E1" s="13"/>
      <c r="F1" s="14" t="s">
        <v>132</v>
      </c>
      <c r="G1" s="1"/>
      <c r="H1" s="1"/>
      <c r="I1" s="1"/>
      <c r="J1" s="1"/>
    </row>
    <row r="2" spans="1:10" ht="12.75" customHeight="1"/>
    <row r="3" spans="1:10">
      <c r="A3" s="473" t="s">
        <v>139</v>
      </c>
      <c r="B3" s="474" t="s">
        <v>415</v>
      </c>
      <c r="C3" s="474"/>
      <c r="D3" s="425"/>
      <c r="E3" s="425"/>
      <c r="F3" s="425"/>
      <c r="G3" s="425"/>
      <c r="H3" s="425"/>
      <c r="I3" s="425"/>
    </row>
    <row r="4" spans="1:10">
      <c r="A4" s="425"/>
      <c r="B4" s="425"/>
      <c r="C4" s="425"/>
      <c r="D4" s="425"/>
      <c r="E4" s="425"/>
      <c r="F4" s="425"/>
      <c r="G4" s="425"/>
      <c r="H4" s="425"/>
      <c r="I4" s="425"/>
    </row>
    <row r="5" spans="1:10">
      <c r="A5" s="474" t="s">
        <v>70</v>
      </c>
      <c r="B5" s="475" t="s">
        <v>71</v>
      </c>
      <c r="C5" s="476"/>
      <c r="D5" s="476"/>
      <c r="E5" s="477"/>
      <c r="F5" s="475" t="s">
        <v>72</v>
      </c>
      <c r="G5" s="476"/>
      <c r="H5" s="476"/>
      <c r="I5" s="477"/>
    </row>
    <row r="6" spans="1:10">
      <c r="A6" s="425"/>
      <c r="B6" s="478" t="s">
        <v>16</v>
      </c>
      <c r="C6" s="479" t="s">
        <v>250</v>
      </c>
      <c r="D6" s="479" t="s">
        <v>15</v>
      </c>
      <c r="E6" s="480" t="s">
        <v>17</v>
      </c>
      <c r="F6" s="478" t="s">
        <v>16</v>
      </c>
      <c r="G6" s="479" t="s">
        <v>250</v>
      </c>
      <c r="H6" s="479" t="s">
        <v>15</v>
      </c>
      <c r="I6" s="480" t="s">
        <v>17</v>
      </c>
    </row>
    <row r="7" spans="1:10">
      <c r="A7" s="425"/>
      <c r="B7" s="478" t="s">
        <v>428</v>
      </c>
      <c r="C7" s="479" t="s">
        <v>429</v>
      </c>
      <c r="D7" s="479" t="s">
        <v>429</v>
      </c>
      <c r="E7" s="480" t="s">
        <v>429</v>
      </c>
      <c r="F7" s="478" t="s">
        <v>428</v>
      </c>
      <c r="G7" s="479" t="s">
        <v>429</v>
      </c>
      <c r="H7" s="479" t="s">
        <v>429</v>
      </c>
      <c r="I7" s="480" t="s">
        <v>429</v>
      </c>
    </row>
    <row r="8" spans="1:10">
      <c r="A8" s="425"/>
      <c r="B8" s="481"/>
      <c r="C8" s="482"/>
      <c r="D8" s="482"/>
      <c r="E8" s="483"/>
      <c r="F8" s="481"/>
      <c r="G8" s="482"/>
      <c r="H8" s="482"/>
      <c r="I8" s="483"/>
    </row>
    <row r="9" spans="1:10">
      <c r="A9" s="425"/>
      <c r="B9" s="484">
        <v>71340</v>
      </c>
      <c r="C9" s="485">
        <v>17150</v>
      </c>
      <c r="D9" s="485">
        <v>24300</v>
      </c>
      <c r="E9" s="486">
        <v>25040</v>
      </c>
      <c r="F9" s="484">
        <f>+B9*1.07</f>
        <v>76333.8</v>
      </c>
      <c r="G9" s="484">
        <f>+C9*1.11</f>
        <v>19036.5</v>
      </c>
      <c r="H9" s="484">
        <f>+D9*1.19</f>
        <v>28917</v>
      </c>
      <c r="I9" s="484">
        <f>+E9</f>
        <v>25040</v>
      </c>
    </row>
    <row r="10" spans="1:10">
      <c r="A10" s="425"/>
      <c r="B10" s="427"/>
      <c r="C10" s="427"/>
      <c r="D10" s="427"/>
      <c r="E10" s="427"/>
      <c r="F10" s="427"/>
      <c r="G10" s="427"/>
      <c r="H10" s="427"/>
      <c r="I10" s="427"/>
    </row>
    <row r="11" spans="1:10">
      <c r="A11" s="474" t="s">
        <v>349</v>
      </c>
      <c r="B11" s="427"/>
      <c r="C11" s="427"/>
      <c r="D11" s="427"/>
      <c r="E11" s="427"/>
      <c r="F11" s="427"/>
      <c r="G11" s="427"/>
      <c r="H11" s="427"/>
      <c r="I11" s="427"/>
    </row>
    <row r="12" spans="1:10">
      <c r="A12" s="425"/>
      <c r="B12" s="427"/>
      <c r="C12" s="427"/>
      <c r="D12" s="427"/>
      <c r="E12" s="427"/>
      <c r="F12" s="427"/>
      <c r="G12" s="427"/>
      <c r="H12" s="427"/>
      <c r="I12" s="427"/>
    </row>
    <row r="13" spans="1:10">
      <c r="A13" s="474" t="s">
        <v>311</v>
      </c>
      <c r="B13" s="427">
        <v>1844736</v>
      </c>
      <c r="C13" s="427"/>
      <c r="D13" s="427"/>
      <c r="E13" s="427"/>
      <c r="F13" s="427"/>
      <c r="G13" s="427"/>
      <c r="H13" s="427"/>
      <c r="I13" s="427"/>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enableFormatConditionsCalculation="0"/>
  <dimension ref="A1:L71"/>
  <sheetViews>
    <sheetView zoomScale="80" zoomScaleNormal="80" workbookViewId="0">
      <selection activeCell="A2" sqref="A2"/>
    </sheetView>
  </sheetViews>
  <sheetFormatPr defaultRowHeight="12.75"/>
  <cols>
    <col min="1" max="1" width="6.42578125" customWidth="1"/>
    <col min="2" max="2" width="34.28515625" customWidth="1"/>
    <col min="3" max="3" width="16.7109375" hidden="1" customWidth="1"/>
    <col min="4" max="4" width="24.285156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2" ht="23.65" customHeight="1" thickBot="1">
      <c r="A1" s="700" t="s">
        <v>876</v>
      </c>
      <c r="B1" s="701"/>
      <c r="C1" s="5"/>
      <c r="D1" s="13" t="s">
        <v>202</v>
      </c>
      <c r="E1" s="13"/>
      <c r="F1" s="14" t="s">
        <v>132</v>
      </c>
      <c r="G1" s="1"/>
      <c r="H1" s="1"/>
      <c r="I1" s="1"/>
      <c r="J1" s="1"/>
    </row>
    <row r="2" spans="1:12" ht="13.5" thickBot="1"/>
    <row r="3" spans="1:12" ht="12.75" customHeight="1" thickBot="1">
      <c r="A3" s="51"/>
      <c r="B3" s="362" t="s">
        <v>304</v>
      </c>
      <c r="C3" s="51"/>
      <c r="D3" s="51"/>
      <c r="E3" s="52" t="s">
        <v>25</v>
      </c>
      <c r="F3" s="53"/>
      <c r="G3" s="51"/>
      <c r="H3" s="54"/>
      <c r="I3" s="5"/>
      <c r="J3" s="5"/>
      <c r="K3" s="5"/>
      <c r="L3" s="5"/>
    </row>
    <row r="4" spans="1:12" ht="26.1" customHeight="1">
      <c r="A4" s="168"/>
      <c r="B4" s="168"/>
      <c r="C4" s="168"/>
      <c r="D4" s="168"/>
      <c r="E4" s="168"/>
      <c r="F4" s="168"/>
      <c r="G4" s="168"/>
      <c r="H4" s="168"/>
      <c r="I4" s="168"/>
      <c r="J4" s="168"/>
      <c r="K4" s="168"/>
      <c r="L4" s="168"/>
    </row>
    <row r="5" spans="1:12">
      <c r="A5" s="56"/>
      <c r="B5" s="559"/>
      <c r="C5" s="559"/>
      <c r="D5" s="56"/>
      <c r="E5" s="58" t="s">
        <v>71</v>
      </c>
      <c r="F5" s="61"/>
      <c r="G5" s="61"/>
      <c r="H5" s="61"/>
      <c r="I5" s="60" t="s">
        <v>72</v>
      </c>
      <c r="J5" s="61"/>
      <c r="K5" s="61"/>
      <c r="L5" s="61"/>
    </row>
    <row r="6" spans="1:12" ht="38.25">
      <c r="A6" s="93" t="s">
        <v>78</v>
      </c>
      <c r="B6" s="27" t="s">
        <v>426</v>
      </c>
      <c r="C6" s="27"/>
      <c r="D6" s="64"/>
      <c r="E6" s="64" t="s">
        <v>298</v>
      </c>
      <c r="F6" s="64" t="s">
        <v>299</v>
      </c>
      <c r="G6" s="64" t="s">
        <v>300</v>
      </c>
      <c r="H6" s="134"/>
      <c r="I6" s="64" t="s">
        <v>298</v>
      </c>
      <c r="J6" s="64" t="s">
        <v>299</v>
      </c>
      <c r="K6" s="64" t="s">
        <v>300</v>
      </c>
      <c r="L6" s="64"/>
    </row>
    <row r="7" spans="1:12">
      <c r="A7" s="135"/>
      <c r="B7" s="559"/>
      <c r="C7" s="559"/>
      <c r="D7" s="559"/>
      <c r="E7" s="27" t="s">
        <v>428</v>
      </c>
      <c r="F7" s="27" t="s">
        <v>428</v>
      </c>
      <c r="G7" s="27" t="s">
        <v>429</v>
      </c>
      <c r="H7" s="83"/>
      <c r="I7" s="27" t="s">
        <v>428</v>
      </c>
      <c r="J7" s="27" t="s">
        <v>428</v>
      </c>
      <c r="K7" s="166" t="s">
        <v>429</v>
      </c>
      <c r="L7" s="166"/>
    </row>
    <row r="8" spans="1:12" ht="19.5">
      <c r="A8" s="136"/>
      <c r="B8" s="137" t="s">
        <v>305</v>
      </c>
      <c r="C8" s="137"/>
      <c r="D8" s="138"/>
      <c r="E8" s="168"/>
      <c r="F8" s="168"/>
      <c r="G8" s="170"/>
      <c r="H8" s="562"/>
      <c r="I8" s="563"/>
      <c r="J8" s="138"/>
      <c r="K8" s="138"/>
      <c r="L8" s="145"/>
    </row>
    <row r="9" spans="1:12" ht="15">
      <c r="A9" s="139">
        <v>3015</v>
      </c>
      <c r="B9" s="70" t="s">
        <v>520</v>
      </c>
      <c r="C9" s="70"/>
      <c r="D9" s="70" t="s">
        <v>492</v>
      </c>
      <c r="E9" s="140">
        <v>61020</v>
      </c>
      <c r="F9" s="564">
        <v>10070</v>
      </c>
      <c r="G9" s="564">
        <v>9250</v>
      </c>
      <c r="H9" s="141"/>
      <c r="I9" s="565">
        <f t="shared" ref="I9:I14" si="0">+E9*1.05</f>
        <v>64071</v>
      </c>
      <c r="J9" s="566">
        <f t="shared" ref="J9:J14" si="1">+F9*1.1</f>
        <v>11077</v>
      </c>
      <c r="K9" s="565">
        <f t="shared" ref="K9:K14" si="2">+G9*1.19</f>
        <v>11007.5</v>
      </c>
      <c r="L9" s="567"/>
    </row>
    <row r="10" spans="1:12" ht="15">
      <c r="A10" s="139"/>
      <c r="B10" s="70"/>
      <c r="C10" s="70"/>
      <c r="D10" s="70" t="s">
        <v>95</v>
      </c>
      <c r="E10" s="155">
        <v>58870</v>
      </c>
      <c r="F10" s="564">
        <v>10070</v>
      </c>
      <c r="G10" s="564">
        <v>9250</v>
      </c>
      <c r="H10" s="141"/>
      <c r="I10" s="565">
        <f t="shared" si="0"/>
        <v>61813.5</v>
      </c>
      <c r="J10" s="566">
        <f t="shared" si="1"/>
        <v>11077</v>
      </c>
      <c r="K10" s="565">
        <f t="shared" si="2"/>
        <v>11007.5</v>
      </c>
      <c r="L10" s="568"/>
    </row>
    <row r="11" spans="1:12" ht="15">
      <c r="A11" s="70">
        <v>3016</v>
      </c>
      <c r="B11" s="70" t="s">
        <v>388</v>
      </c>
      <c r="C11" s="70"/>
      <c r="D11" s="70" t="s">
        <v>492</v>
      </c>
      <c r="E11" s="155">
        <v>57280</v>
      </c>
      <c r="F11" s="564">
        <v>10020</v>
      </c>
      <c r="G11" s="564">
        <v>9740</v>
      </c>
      <c r="H11" s="141"/>
      <c r="I11" s="565">
        <f t="shared" si="0"/>
        <v>60144</v>
      </c>
      <c r="J11" s="566">
        <f t="shared" si="1"/>
        <v>11022</v>
      </c>
      <c r="K11" s="565">
        <f t="shared" si="2"/>
        <v>11590.6</v>
      </c>
      <c r="L11" s="568"/>
    </row>
    <row r="12" spans="1:12" ht="15">
      <c r="A12" s="70"/>
      <c r="B12" s="70"/>
      <c r="C12" s="70"/>
      <c r="D12" s="70" t="s">
        <v>493</v>
      </c>
      <c r="E12" s="155">
        <v>41970</v>
      </c>
      <c r="F12" s="564">
        <v>10020</v>
      </c>
      <c r="G12" s="564">
        <v>9740</v>
      </c>
      <c r="H12" s="141"/>
      <c r="I12" s="565">
        <f t="shared" si="0"/>
        <v>44068.5</v>
      </c>
      <c r="J12" s="566">
        <f t="shared" si="1"/>
        <v>11022</v>
      </c>
      <c r="K12" s="565">
        <f t="shared" si="2"/>
        <v>11590.6</v>
      </c>
      <c r="L12" s="568"/>
    </row>
    <row r="13" spans="1:12" ht="15">
      <c r="A13" s="70">
        <v>3018</v>
      </c>
      <c r="B13" s="70" t="s">
        <v>20</v>
      </c>
      <c r="C13" s="70"/>
      <c r="D13" s="70"/>
      <c r="E13" s="155">
        <v>64130</v>
      </c>
      <c r="F13" s="564">
        <v>8740</v>
      </c>
      <c r="G13" s="564">
        <v>9990</v>
      </c>
      <c r="H13" s="141"/>
      <c r="I13" s="565">
        <f t="shared" si="0"/>
        <v>67336.5</v>
      </c>
      <c r="J13" s="566">
        <f t="shared" si="1"/>
        <v>9614</v>
      </c>
      <c r="K13" s="565">
        <f t="shared" si="2"/>
        <v>11888.1</v>
      </c>
      <c r="L13" s="568"/>
    </row>
    <row r="14" spans="1:12" ht="15">
      <c r="A14" s="70">
        <v>3019</v>
      </c>
      <c r="B14" s="70" t="s">
        <v>21</v>
      </c>
      <c r="C14" s="70"/>
      <c r="D14" s="70"/>
      <c r="E14" s="155">
        <v>167360</v>
      </c>
      <c r="F14" s="564">
        <v>15920</v>
      </c>
      <c r="G14" s="564">
        <v>22720</v>
      </c>
      <c r="H14" s="141"/>
      <c r="I14" s="565">
        <f t="shared" si="0"/>
        <v>175728</v>
      </c>
      <c r="J14" s="566">
        <f t="shared" si="1"/>
        <v>17512</v>
      </c>
      <c r="K14" s="565">
        <f t="shared" si="2"/>
        <v>27036.799999999999</v>
      </c>
      <c r="L14" s="568"/>
    </row>
    <row r="15" spans="1:12">
      <c r="A15" s="70"/>
      <c r="B15" s="70"/>
      <c r="C15" s="70"/>
      <c r="D15" s="70"/>
      <c r="E15" s="569"/>
      <c r="F15" s="26"/>
      <c r="G15" s="26"/>
      <c r="H15" s="141"/>
      <c r="I15" s="26"/>
      <c r="J15" s="142"/>
      <c r="K15" s="559"/>
      <c r="L15" s="152"/>
    </row>
    <row r="16" spans="1:12" ht="19.5">
      <c r="A16" s="168"/>
      <c r="B16" s="137" t="s">
        <v>529</v>
      </c>
      <c r="C16" s="70"/>
      <c r="D16" s="70"/>
      <c r="E16" s="71"/>
      <c r="F16" s="71"/>
      <c r="G16" s="71"/>
      <c r="H16" s="72"/>
      <c r="I16" s="73"/>
      <c r="J16" s="71"/>
      <c r="K16" s="71"/>
      <c r="L16" s="570"/>
    </row>
    <row r="17" spans="1:12" ht="15">
      <c r="A17" s="139">
        <v>3015</v>
      </c>
      <c r="B17" s="70" t="s">
        <v>520</v>
      </c>
      <c r="C17" s="70"/>
      <c r="D17" s="70" t="s">
        <v>492</v>
      </c>
      <c r="E17" s="155">
        <v>55010</v>
      </c>
      <c r="F17" s="155">
        <v>10070</v>
      </c>
      <c r="G17" s="564">
        <v>9250</v>
      </c>
      <c r="H17" s="571"/>
      <c r="I17" s="572">
        <f>+E17*1.05</f>
        <v>57760.5</v>
      </c>
      <c r="J17" s="26">
        <f>+F17*1.1</f>
        <v>11077</v>
      </c>
      <c r="K17" s="26">
        <f>+G17*1.19</f>
        <v>11007.5</v>
      </c>
      <c r="L17" s="570"/>
    </row>
    <row r="18" spans="1:12" ht="15">
      <c r="A18" s="139"/>
      <c r="B18" s="70"/>
      <c r="C18" s="70"/>
      <c r="D18" s="70" t="s">
        <v>95</v>
      </c>
      <c r="E18" s="155">
        <v>52860</v>
      </c>
      <c r="F18" s="155">
        <v>10070</v>
      </c>
      <c r="G18" s="564">
        <v>9250</v>
      </c>
      <c r="H18" s="571"/>
      <c r="I18" s="572">
        <f>+E18*1.05</f>
        <v>55503</v>
      </c>
      <c r="J18" s="26">
        <f>+F18*1.1</f>
        <v>11077</v>
      </c>
      <c r="K18" s="26">
        <f>+G18*1.19</f>
        <v>11007.5</v>
      </c>
      <c r="L18" s="570"/>
    </row>
    <row r="19" spans="1:12" ht="15">
      <c r="A19" s="70">
        <v>3016</v>
      </c>
      <c r="B19" s="70" t="s">
        <v>388</v>
      </c>
      <c r="C19" s="70"/>
      <c r="D19" s="70" t="s">
        <v>492</v>
      </c>
      <c r="E19" s="155">
        <v>47010</v>
      </c>
      <c r="F19" s="155">
        <v>10020</v>
      </c>
      <c r="G19" s="564">
        <v>9740</v>
      </c>
      <c r="H19" s="571"/>
      <c r="I19" s="572">
        <f>+E19*1.05</f>
        <v>49360.5</v>
      </c>
      <c r="J19" s="26">
        <f>+F19*1.1</f>
        <v>11022</v>
      </c>
      <c r="K19" s="26">
        <f>+G19*1.19</f>
        <v>11590.6</v>
      </c>
      <c r="L19" s="170"/>
    </row>
    <row r="20" spans="1:12" ht="15">
      <c r="A20" s="70"/>
      <c r="B20" s="70"/>
      <c r="C20" s="70"/>
      <c r="D20" s="70" t="s">
        <v>493</v>
      </c>
      <c r="E20" s="155">
        <v>27830</v>
      </c>
      <c r="F20" s="155">
        <v>10020</v>
      </c>
      <c r="G20" s="564">
        <v>9740</v>
      </c>
      <c r="H20" s="571"/>
      <c r="I20" s="572">
        <f>+E20*1.05</f>
        <v>29221.5</v>
      </c>
      <c r="J20" s="26">
        <f>+F20*1.1</f>
        <v>11022</v>
      </c>
      <c r="K20" s="26">
        <f>+G20*1.19</f>
        <v>11590.6</v>
      </c>
      <c r="L20" s="170"/>
    </row>
    <row r="21" spans="1:12" ht="19.5">
      <c r="A21" s="136"/>
      <c r="B21" s="137" t="s">
        <v>377</v>
      </c>
      <c r="C21" s="137"/>
      <c r="D21" s="138"/>
      <c r="E21" s="155"/>
      <c r="F21" s="155"/>
      <c r="G21" s="155"/>
      <c r="H21" s="153"/>
      <c r="I21" s="144"/>
      <c r="J21" s="153"/>
      <c r="K21" s="153"/>
      <c r="L21" s="573"/>
    </row>
    <row r="22" spans="1:12">
      <c r="A22" s="168">
        <v>3015</v>
      </c>
      <c r="B22" s="70" t="s">
        <v>306</v>
      </c>
      <c r="C22" s="70"/>
      <c r="D22" s="168" t="s">
        <v>495</v>
      </c>
      <c r="E22" s="155">
        <v>5340</v>
      </c>
      <c r="F22" s="155" t="s">
        <v>310</v>
      </c>
      <c r="G22" s="155" t="s">
        <v>310</v>
      </c>
      <c r="H22" s="154"/>
      <c r="I22" s="574">
        <f>+E22*1.05</f>
        <v>5607</v>
      </c>
      <c r="J22" s="154" t="s">
        <v>310</v>
      </c>
      <c r="K22" s="154" t="s">
        <v>310</v>
      </c>
      <c r="L22" s="170"/>
    </row>
    <row r="23" spans="1:12">
      <c r="A23" s="168">
        <v>3015</v>
      </c>
      <c r="B23" s="70" t="s">
        <v>19</v>
      </c>
      <c r="C23" s="70"/>
      <c r="D23" s="168" t="s">
        <v>496</v>
      </c>
      <c r="E23" s="155" t="s">
        <v>310</v>
      </c>
      <c r="F23" s="155">
        <v>250</v>
      </c>
      <c r="G23" s="155" t="s">
        <v>310</v>
      </c>
      <c r="H23" s="154"/>
      <c r="I23" s="316" t="s">
        <v>310</v>
      </c>
      <c r="J23" s="26">
        <f>+F23*1.1</f>
        <v>275</v>
      </c>
      <c r="K23" s="154" t="s">
        <v>310</v>
      </c>
      <c r="L23" s="170"/>
    </row>
    <row r="24" spans="1:12">
      <c r="A24" s="70">
        <v>3016</v>
      </c>
      <c r="B24" s="70" t="s">
        <v>490</v>
      </c>
      <c r="C24" s="70"/>
      <c r="D24" s="168" t="s">
        <v>496</v>
      </c>
      <c r="E24" s="155" t="s">
        <v>310</v>
      </c>
      <c r="F24" s="155">
        <v>250</v>
      </c>
      <c r="G24" s="155" t="s">
        <v>310</v>
      </c>
      <c r="H24" s="154"/>
      <c r="I24" s="316" t="s">
        <v>310</v>
      </c>
      <c r="J24" s="26">
        <f>+F24*1.1</f>
        <v>275</v>
      </c>
      <c r="K24" s="154" t="s">
        <v>310</v>
      </c>
      <c r="L24" s="170"/>
    </row>
    <row r="25" spans="1:12">
      <c r="A25" s="70">
        <v>3018</v>
      </c>
      <c r="B25" s="70" t="s">
        <v>494</v>
      </c>
      <c r="C25" s="70"/>
      <c r="D25" s="168" t="s">
        <v>496</v>
      </c>
      <c r="E25" s="155" t="s">
        <v>310</v>
      </c>
      <c r="F25" s="155">
        <v>250</v>
      </c>
      <c r="G25" s="155" t="s">
        <v>310</v>
      </c>
      <c r="H25" s="154"/>
      <c r="I25" s="316" t="s">
        <v>310</v>
      </c>
      <c r="J25" s="26">
        <f>+F25*1.1</f>
        <v>275</v>
      </c>
      <c r="K25" s="154" t="s">
        <v>310</v>
      </c>
      <c r="L25" s="170"/>
    </row>
    <row r="26" spans="1:12">
      <c r="A26" s="70">
        <v>3019</v>
      </c>
      <c r="B26" s="70" t="s">
        <v>497</v>
      </c>
      <c r="C26" s="70"/>
      <c r="D26" s="168" t="s">
        <v>496</v>
      </c>
      <c r="E26" s="155" t="s">
        <v>310</v>
      </c>
      <c r="F26" s="155">
        <v>420</v>
      </c>
      <c r="G26" s="155" t="s">
        <v>310</v>
      </c>
      <c r="H26" s="154"/>
      <c r="I26" s="316" t="s">
        <v>310</v>
      </c>
      <c r="J26" s="26">
        <f>+F26*1.1</f>
        <v>462.00000000000006</v>
      </c>
      <c r="K26" s="154" t="s">
        <v>310</v>
      </c>
      <c r="L26" s="170"/>
    </row>
    <row r="27" spans="1:12">
      <c r="A27" s="168" t="s">
        <v>272</v>
      </c>
      <c r="B27" s="168" t="s">
        <v>498</v>
      </c>
      <c r="C27" s="168"/>
      <c r="D27" s="168"/>
      <c r="E27" s="147"/>
      <c r="F27" s="147"/>
      <c r="G27" s="147"/>
      <c r="H27" s="151"/>
      <c r="I27" s="575"/>
      <c r="J27" s="151"/>
      <c r="K27" s="151"/>
      <c r="L27" s="170"/>
    </row>
    <row r="28" spans="1:12">
      <c r="A28" s="168" t="s">
        <v>273</v>
      </c>
      <c r="B28" s="168" t="s">
        <v>499</v>
      </c>
      <c r="C28" s="168"/>
      <c r="D28" s="168"/>
      <c r="E28" s="147"/>
      <c r="F28" s="147"/>
      <c r="G28" s="147"/>
      <c r="H28" s="148"/>
      <c r="I28" s="147"/>
      <c r="J28" s="147"/>
      <c r="K28" s="147"/>
      <c r="L28" s="168"/>
    </row>
    <row r="29" spans="1:12">
      <c r="A29" s="168"/>
      <c r="B29" s="168"/>
      <c r="C29" s="168"/>
      <c r="D29" s="168"/>
      <c r="E29" s="147"/>
      <c r="F29" s="147"/>
      <c r="G29" s="147"/>
      <c r="H29" s="148"/>
      <c r="I29" s="147"/>
      <c r="J29" s="147"/>
      <c r="K29" s="147"/>
      <c r="L29" s="168"/>
    </row>
    <row r="30" spans="1:12" ht="19.5">
      <c r="A30" s="136"/>
      <c r="B30" s="137" t="s">
        <v>274</v>
      </c>
      <c r="C30" s="137"/>
      <c r="D30" s="138"/>
      <c r="E30" s="149" t="s">
        <v>71</v>
      </c>
      <c r="F30" s="576"/>
      <c r="G30" s="150" t="s">
        <v>72</v>
      </c>
      <c r="H30" s="144"/>
      <c r="I30" s="145"/>
      <c r="J30" s="145"/>
      <c r="K30" s="138"/>
      <c r="L30" s="138"/>
    </row>
    <row r="31" spans="1:12" ht="15">
      <c r="A31" s="70">
        <v>3018</v>
      </c>
      <c r="B31" s="70" t="s">
        <v>500</v>
      </c>
      <c r="C31" s="70"/>
      <c r="D31" s="168" t="s">
        <v>552</v>
      </c>
      <c r="E31" s="155">
        <v>27000</v>
      </c>
      <c r="F31" s="154"/>
      <c r="G31" s="572">
        <f>+E31*1.05</f>
        <v>28350</v>
      </c>
      <c r="H31" s="154"/>
      <c r="I31" s="146"/>
      <c r="J31" s="147"/>
      <c r="K31" s="168"/>
      <c r="L31" s="168"/>
    </row>
    <row r="32" spans="1:12" ht="14.25" customHeight="1">
      <c r="A32" s="70">
        <v>3019</v>
      </c>
      <c r="B32" s="70" t="s">
        <v>497</v>
      </c>
      <c r="C32" s="70"/>
      <c r="D32" s="168" t="s">
        <v>501</v>
      </c>
      <c r="E32" s="155">
        <v>1230</v>
      </c>
      <c r="F32" s="154"/>
      <c r="G32" s="572">
        <f>+E32*1.05</f>
        <v>1291.5</v>
      </c>
      <c r="H32" s="154"/>
      <c r="I32" s="146"/>
      <c r="J32" s="147"/>
      <c r="K32" s="168"/>
      <c r="L32" s="168"/>
    </row>
    <row r="33" spans="1:12" ht="16.149999999999999" customHeight="1">
      <c r="A33" s="70">
        <v>3019</v>
      </c>
      <c r="B33" s="70" t="s">
        <v>497</v>
      </c>
      <c r="C33" s="70"/>
      <c r="D33" s="168" t="s">
        <v>502</v>
      </c>
      <c r="E33" s="155">
        <v>3110</v>
      </c>
      <c r="F33" s="154"/>
      <c r="G33" s="572">
        <f>+E33*1.05</f>
        <v>3265.5</v>
      </c>
      <c r="H33" s="154"/>
      <c r="I33" s="577"/>
      <c r="J33" s="577"/>
      <c r="K33" s="578"/>
      <c r="L33" s="170"/>
    </row>
    <row r="34" spans="1:12" ht="12.75" customHeight="1">
      <c r="A34" s="70">
        <v>3019</v>
      </c>
      <c r="B34" s="168" t="s">
        <v>829</v>
      </c>
      <c r="C34" s="168"/>
      <c r="D34" s="168"/>
      <c r="E34" s="155">
        <v>82240</v>
      </c>
      <c r="F34" s="579"/>
      <c r="G34" s="580">
        <f>+E34*1.05</f>
        <v>86352</v>
      </c>
      <c r="H34" s="154"/>
      <c r="I34" s="577"/>
      <c r="J34" s="577"/>
      <c r="K34" s="578"/>
      <c r="L34" s="170"/>
    </row>
    <row r="35" spans="1:12" ht="12.75" customHeight="1">
      <c r="A35" s="168" t="s">
        <v>272</v>
      </c>
      <c r="B35" s="168" t="s">
        <v>498</v>
      </c>
      <c r="C35" s="168"/>
      <c r="D35" s="168"/>
      <c r="E35" s="147"/>
      <c r="F35" s="147"/>
      <c r="G35" s="575"/>
      <c r="H35" s="151"/>
      <c r="I35" s="577"/>
      <c r="J35" s="577"/>
      <c r="K35" s="578"/>
      <c r="L35" s="578"/>
    </row>
    <row r="36" spans="1:12">
      <c r="A36" s="168" t="s">
        <v>273</v>
      </c>
      <c r="B36" s="168" t="s">
        <v>499</v>
      </c>
      <c r="C36" s="168"/>
      <c r="D36" s="168"/>
      <c r="E36" s="147"/>
      <c r="F36" s="147"/>
      <c r="G36" s="151"/>
      <c r="H36" s="151"/>
      <c r="I36" s="577"/>
      <c r="J36" s="577"/>
      <c r="K36" s="578"/>
      <c r="L36" s="578"/>
    </row>
    <row r="37" spans="1:12">
      <c r="A37" s="168"/>
      <c r="B37" s="168"/>
      <c r="C37" s="168"/>
      <c r="D37" s="168"/>
      <c r="E37" s="147"/>
      <c r="F37" s="147"/>
      <c r="G37" s="147"/>
      <c r="H37" s="151"/>
      <c r="I37" s="152"/>
      <c r="J37" s="152"/>
      <c r="K37" s="559"/>
      <c r="L37" s="559"/>
    </row>
    <row r="38" spans="1:12" ht="16.149999999999999" customHeight="1">
      <c r="A38" s="166"/>
      <c r="B38" s="137" t="s">
        <v>26</v>
      </c>
      <c r="C38" s="137"/>
      <c r="D38" s="559"/>
      <c r="E38" s="149" t="s">
        <v>387</v>
      </c>
      <c r="F38" s="152"/>
      <c r="G38" s="150" t="s">
        <v>72</v>
      </c>
      <c r="H38" s="152"/>
      <c r="I38" s="145"/>
      <c r="J38" s="145"/>
      <c r="K38" s="138"/>
      <c r="L38" s="138"/>
    </row>
    <row r="39" spans="1:12" ht="16.149999999999999" customHeight="1">
      <c r="A39" s="168">
        <v>3015</v>
      </c>
      <c r="B39" s="70" t="s">
        <v>27</v>
      </c>
      <c r="C39" s="70"/>
      <c r="D39" s="147" t="s">
        <v>26</v>
      </c>
      <c r="E39" s="155">
        <v>90530</v>
      </c>
      <c r="F39" s="151"/>
      <c r="G39" s="581">
        <f>E39*1.05</f>
        <v>95056.5</v>
      </c>
      <c r="H39" s="153"/>
      <c r="I39" s="145"/>
      <c r="J39" s="145"/>
      <c r="K39" s="138"/>
      <c r="L39" s="138"/>
    </row>
    <row r="40" spans="1:12" ht="16.149999999999999" customHeight="1">
      <c r="A40" s="70">
        <v>3016</v>
      </c>
      <c r="B40" s="70" t="s">
        <v>388</v>
      </c>
      <c r="C40" s="70"/>
      <c r="D40" s="147" t="s">
        <v>26</v>
      </c>
      <c r="E40" s="155">
        <v>85140</v>
      </c>
      <c r="F40" s="151"/>
      <c r="G40" s="581">
        <f>E40*1.05</f>
        <v>89397</v>
      </c>
      <c r="H40" s="153"/>
      <c r="I40" s="577"/>
      <c r="J40" s="577"/>
      <c r="K40" s="578"/>
      <c r="L40" s="578"/>
    </row>
    <row r="41" spans="1:12">
      <c r="A41" s="168"/>
      <c r="B41" s="168"/>
      <c r="C41" s="168"/>
      <c r="D41" s="168"/>
      <c r="E41" s="147"/>
      <c r="F41" s="147"/>
      <c r="G41" s="575"/>
      <c r="H41" s="151"/>
      <c r="I41" s="577"/>
      <c r="J41" s="577"/>
      <c r="K41" s="578"/>
      <c r="L41" s="578"/>
    </row>
    <row r="42" spans="1:12">
      <c r="A42" s="168"/>
      <c r="B42" s="168"/>
      <c r="C42" s="168"/>
      <c r="D42" s="168"/>
      <c r="E42" s="559"/>
      <c r="F42" s="147"/>
      <c r="G42" s="150"/>
      <c r="H42" s="151"/>
      <c r="I42" s="577"/>
      <c r="J42" s="577"/>
      <c r="K42" s="578"/>
      <c r="L42" s="578"/>
    </row>
    <row r="43" spans="1:12" ht="19.5">
      <c r="A43" s="168"/>
      <c r="B43" s="722" t="s">
        <v>1024</v>
      </c>
      <c r="C43" s="722"/>
      <c r="D43" s="722"/>
      <c r="E43" s="722"/>
      <c r="F43" s="723"/>
      <c r="G43" s="582"/>
      <c r="H43" s="583"/>
      <c r="I43" s="577"/>
      <c r="J43" s="577"/>
      <c r="K43" s="578"/>
      <c r="L43" s="578"/>
    </row>
    <row r="44" spans="1:12">
      <c r="A44" s="168">
        <v>3016</v>
      </c>
      <c r="B44" s="168"/>
      <c r="C44" s="168"/>
      <c r="D44" s="168" t="s">
        <v>22</v>
      </c>
      <c r="E44" s="143"/>
      <c r="F44" s="147"/>
      <c r="G44" s="575"/>
      <c r="H44" s="147"/>
      <c r="I44" s="147"/>
      <c r="J44" s="147"/>
      <c r="K44" s="168"/>
      <c r="L44" s="168"/>
    </row>
    <row r="45" spans="1:12">
      <c r="A45" s="168"/>
      <c r="B45" s="168"/>
      <c r="C45" s="168"/>
      <c r="D45" s="168" t="s">
        <v>23</v>
      </c>
      <c r="E45" s="154"/>
      <c r="F45" s="147"/>
      <c r="G45" s="575"/>
      <c r="H45" s="147"/>
      <c r="I45" s="147"/>
      <c r="J45" s="147"/>
      <c r="K45" s="168"/>
      <c r="L45" s="168"/>
    </row>
    <row r="46" spans="1:12">
      <c r="A46" s="168"/>
      <c r="B46" s="168"/>
      <c r="C46" s="168"/>
      <c r="D46" s="168" t="s">
        <v>24</v>
      </c>
      <c r="E46" s="155">
        <v>79120</v>
      </c>
      <c r="F46" s="147"/>
      <c r="G46" s="584">
        <f>E46*1.05</f>
        <v>83076</v>
      </c>
      <c r="H46" s="147"/>
      <c r="I46" s="147"/>
      <c r="J46" s="147"/>
      <c r="K46" s="168"/>
      <c r="L46" s="168"/>
    </row>
    <row r="47" spans="1:12">
      <c r="A47" s="170"/>
      <c r="B47" s="170"/>
      <c r="C47" s="170"/>
      <c r="D47" s="170"/>
      <c r="E47" s="170"/>
      <c r="F47" s="170"/>
      <c r="G47" s="170"/>
      <c r="H47" s="170"/>
      <c r="I47" s="170"/>
      <c r="J47" s="170"/>
      <c r="K47" s="170"/>
      <c r="L47" s="170"/>
    </row>
    <row r="48" spans="1:12" ht="13.5" thickBot="1">
      <c r="A48" s="559"/>
      <c r="B48" s="559"/>
      <c r="C48" s="559"/>
      <c r="D48" s="559"/>
      <c r="E48" s="559"/>
      <c r="F48" s="559"/>
      <c r="G48" s="559"/>
      <c r="H48" s="559"/>
      <c r="I48" s="559"/>
      <c r="J48" s="559"/>
      <c r="K48" s="559"/>
      <c r="L48" s="559"/>
    </row>
    <row r="49" spans="1:12" ht="13.5" thickBot="1">
      <c r="A49" s="51"/>
      <c r="B49" s="362" t="s">
        <v>1025</v>
      </c>
      <c r="C49" s="51"/>
      <c r="D49" s="51"/>
      <c r="E49" s="52" t="s">
        <v>1026</v>
      </c>
      <c r="F49" s="53"/>
      <c r="G49" s="51"/>
      <c r="H49" s="54"/>
      <c r="I49" s="5"/>
      <c r="J49" s="5"/>
      <c r="K49" s="5"/>
      <c r="L49" s="5"/>
    </row>
    <row r="50" spans="1:12">
      <c r="A50" s="559"/>
      <c r="B50" s="559"/>
      <c r="C50" s="559"/>
      <c r="D50" s="559"/>
      <c r="E50" s="559"/>
      <c r="F50" s="559"/>
      <c r="G50" s="559"/>
      <c r="H50" s="559"/>
      <c r="I50" s="559"/>
      <c r="J50" s="559"/>
      <c r="K50" s="559"/>
      <c r="L50" s="559"/>
    </row>
    <row r="51" spans="1:12" ht="19.5">
      <c r="A51" s="559"/>
      <c r="B51" s="137" t="s">
        <v>1027</v>
      </c>
      <c r="C51" s="559"/>
      <c r="D51" s="559"/>
      <c r="E51" s="559"/>
      <c r="F51" s="559"/>
      <c r="G51" s="559"/>
      <c r="H51" s="559"/>
      <c r="I51" s="559"/>
      <c r="J51" s="559"/>
      <c r="K51" s="559"/>
      <c r="L51" s="559"/>
    </row>
    <row r="52" spans="1:12">
      <c r="A52" s="559"/>
      <c r="B52" s="168" t="s">
        <v>753</v>
      </c>
      <c r="C52" s="559"/>
      <c r="D52" s="560">
        <v>1000000</v>
      </c>
      <c r="E52" s="559"/>
      <c r="F52" s="559"/>
      <c r="G52" s="559"/>
      <c r="H52" s="559"/>
      <c r="I52" s="559"/>
      <c r="J52" s="559"/>
      <c r="K52" s="559"/>
      <c r="L52" s="559"/>
    </row>
    <row r="53" spans="1:12">
      <c r="A53" s="559"/>
      <c r="B53" s="559" t="s">
        <v>1028</v>
      </c>
      <c r="C53" s="559"/>
      <c r="D53" s="560">
        <v>691770</v>
      </c>
      <c r="E53" s="559"/>
      <c r="F53" s="559"/>
      <c r="G53" s="559"/>
      <c r="H53" s="559"/>
      <c r="I53" s="559"/>
      <c r="J53" s="559"/>
      <c r="K53" s="559"/>
      <c r="L53" s="559"/>
    </row>
    <row r="54" spans="1:12">
      <c r="A54" s="559"/>
      <c r="B54" s="559" t="s">
        <v>1029</v>
      </c>
      <c r="C54" s="559"/>
      <c r="D54" s="560">
        <v>92240</v>
      </c>
      <c r="E54" s="559"/>
      <c r="F54" s="559"/>
      <c r="G54" s="559"/>
      <c r="H54" s="559"/>
      <c r="I54" s="559"/>
      <c r="J54" s="559"/>
      <c r="K54" s="559"/>
      <c r="L54" s="559"/>
    </row>
    <row r="55" spans="1:12">
      <c r="A55" s="559"/>
      <c r="B55" s="168" t="s">
        <v>1030</v>
      </c>
      <c r="C55" s="559"/>
      <c r="D55" s="560">
        <v>55340</v>
      </c>
      <c r="E55" s="559"/>
      <c r="F55" s="559"/>
      <c r="G55" s="559"/>
      <c r="H55" s="559"/>
      <c r="I55" s="559"/>
      <c r="J55" s="559"/>
      <c r="K55" s="559"/>
      <c r="L55" s="559"/>
    </row>
    <row r="56" spans="1:12">
      <c r="A56" s="559"/>
      <c r="B56" s="168" t="s">
        <v>1031</v>
      </c>
      <c r="C56" s="559"/>
      <c r="D56" s="560">
        <v>92240</v>
      </c>
      <c r="E56" s="559"/>
      <c r="F56" s="559"/>
      <c r="G56" s="559"/>
      <c r="H56" s="559"/>
      <c r="I56" s="559"/>
      <c r="J56" s="559"/>
      <c r="K56" s="559"/>
      <c r="L56" s="559"/>
    </row>
    <row r="57" spans="1:12">
      <c r="A57" s="559"/>
      <c r="B57" s="559" t="s">
        <v>1032</v>
      </c>
      <c r="C57" s="559"/>
      <c r="D57" s="560">
        <v>55340</v>
      </c>
      <c r="E57" s="559"/>
      <c r="F57" s="559"/>
      <c r="G57" s="559"/>
      <c r="H57" s="559"/>
      <c r="I57" s="559"/>
      <c r="J57" s="559"/>
      <c r="K57" s="559"/>
      <c r="L57" s="559"/>
    </row>
    <row r="58" spans="1:12">
      <c r="A58" s="559"/>
      <c r="B58" s="559" t="s">
        <v>1033</v>
      </c>
      <c r="C58" s="559"/>
      <c r="D58" s="560">
        <v>597</v>
      </c>
      <c r="E58" s="559"/>
      <c r="F58" s="559"/>
      <c r="G58" s="559"/>
      <c r="H58" s="559"/>
      <c r="I58" s="559"/>
      <c r="J58" s="559"/>
      <c r="K58" s="559"/>
      <c r="L58" s="559"/>
    </row>
    <row r="59" spans="1:12">
      <c r="A59" s="559"/>
      <c r="B59" s="559" t="s">
        <v>1034</v>
      </c>
      <c r="C59" s="559"/>
      <c r="D59" s="560">
        <v>184470</v>
      </c>
      <c r="E59" s="559"/>
      <c r="F59" s="559"/>
      <c r="G59" s="559"/>
      <c r="H59" s="559"/>
      <c r="I59" s="559"/>
      <c r="J59" s="559"/>
      <c r="K59" s="559"/>
      <c r="L59" s="559"/>
    </row>
    <row r="60" spans="1:12">
      <c r="A60" s="559"/>
      <c r="B60" s="559"/>
      <c r="C60" s="559"/>
      <c r="D60" s="559"/>
      <c r="E60" s="559"/>
      <c r="F60" s="559"/>
      <c r="G60" s="559"/>
      <c r="H60" s="559"/>
      <c r="I60" s="559"/>
      <c r="J60" s="559"/>
      <c r="K60" s="559"/>
      <c r="L60" s="559"/>
    </row>
    <row r="61" spans="1:12">
      <c r="A61" s="559"/>
      <c r="B61" s="559"/>
      <c r="C61" s="559"/>
      <c r="D61" s="559"/>
      <c r="E61" s="559"/>
      <c r="F61" s="559"/>
      <c r="G61" s="559"/>
      <c r="H61" s="559"/>
      <c r="I61" s="559"/>
      <c r="J61" s="559"/>
      <c r="K61" s="559"/>
      <c r="L61" s="559"/>
    </row>
    <row r="62" spans="1:12">
      <c r="A62" s="559"/>
      <c r="B62" s="721" t="s">
        <v>1035</v>
      </c>
      <c r="C62" s="721"/>
      <c r="D62" s="721"/>
      <c r="E62" s="721"/>
      <c r="F62" s="721"/>
      <c r="G62" s="559"/>
      <c r="H62" s="559"/>
      <c r="I62" s="559"/>
      <c r="J62" s="559"/>
      <c r="K62" s="559"/>
      <c r="L62" s="559"/>
    </row>
    <row r="63" spans="1:12">
      <c r="A63" s="559"/>
      <c r="B63" s="721"/>
      <c r="C63" s="721"/>
      <c r="D63" s="721"/>
      <c r="E63" s="721"/>
      <c r="F63" s="721"/>
      <c r="G63" s="559"/>
      <c r="H63" s="559"/>
      <c r="I63" s="559"/>
      <c r="J63" s="559"/>
      <c r="K63" s="559"/>
      <c r="L63" s="559"/>
    </row>
    <row r="64" spans="1:12">
      <c r="A64" s="559"/>
      <c r="B64" s="559"/>
      <c r="C64" s="559"/>
      <c r="D64" s="559"/>
      <c r="E64" s="559"/>
      <c r="F64" s="559"/>
      <c r="G64" s="559"/>
      <c r="H64" s="559"/>
      <c r="I64" s="559"/>
      <c r="J64" s="559"/>
      <c r="K64" s="559"/>
      <c r="L64" s="559"/>
    </row>
    <row r="65" spans="1:12" ht="19.5">
      <c r="A65" s="559"/>
      <c r="B65" s="137" t="s">
        <v>1036</v>
      </c>
      <c r="C65" s="559"/>
      <c r="D65" s="559"/>
      <c r="E65" s="559"/>
      <c r="F65" s="559"/>
      <c r="G65" s="559"/>
      <c r="H65" s="559"/>
      <c r="I65" s="559"/>
      <c r="J65" s="559"/>
      <c r="K65" s="559"/>
      <c r="L65" s="559"/>
    </row>
    <row r="66" spans="1:12">
      <c r="A66" s="559"/>
      <c r="B66" s="68" t="s">
        <v>1037</v>
      </c>
      <c r="C66" s="171"/>
      <c r="D66" s="171"/>
      <c r="E66" s="585" t="s">
        <v>1038</v>
      </c>
      <c r="F66" s="585" t="s">
        <v>1039</v>
      </c>
      <c r="G66" s="559"/>
      <c r="H66" s="559"/>
      <c r="I66" s="559"/>
      <c r="J66" s="559"/>
      <c r="K66" s="559"/>
      <c r="L66" s="559"/>
    </row>
    <row r="67" spans="1:12">
      <c r="A67" s="559"/>
      <c r="B67" s="586" t="s">
        <v>1040</v>
      </c>
      <c r="C67" s="559"/>
      <c r="D67" s="559"/>
      <c r="E67" s="587"/>
      <c r="F67" s="587">
        <v>11060</v>
      </c>
      <c r="G67" s="559"/>
      <c r="H67" s="559"/>
      <c r="I67" s="559"/>
      <c r="J67" s="559"/>
      <c r="K67" s="559"/>
      <c r="L67" s="559"/>
    </row>
    <row r="68" spans="1:12">
      <c r="A68" s="559"/>
      <c r="B68" s="588" t="s">
        <v>1041</v>
      </c>
      <c r="C68" s="559"/>
      <c r="D68" s="559"/>
      <c r="E68" s="587"/>
      <c r="F68" s="587">
        <v>239820</v>
      </c>
      <c r="G68" s="559"/>
      <c r="H68" s="559"/>
      <c r="I68" s="559"/>
      <c r="J68" s="559"/>
      <c r="K68" s="559"/>
      <c r="L68" s="559"/>
    </row>
    <row r="69" spans="1:12">
      <c r="A69" s="559"/>
      <c r="B69" s="721" t="s">
        <v>1042</v>
      </c>
      <c r="C69" s="721"/>
      <c r="D69" s="721"/>
      <c r="E69" s="587">
        <v>1383550</v>
      </c>
      <c r="F69" s="587">
        <v>6497400</v>
      </c>
      <c r="G69" s="559"/>
      <c r="H69" s="559"/>
      <c r="I69" s="559"/>
      <c r="J69" s="559"/>
      <c r="K69" s="559"/>
      <c r="L69" s="559"/>
    </row>
    <row r="70" spans="1:12">
      <c r="A70" s="559"/>
      <c r="B70" s="721" t="s">
        <v>1043</v>
      </c>
      <c r="C70" s="721"/>
      <c r="D70" s="721"/>
      <c r="E70" s="587"/>
      <c r="F70" s="587">
        <v>16600</v>
      </c>
      <c r="G70" s="559"/>
      <c r="H70" s="559"/>
      <c r="I70" s="559"/>
      <c r="J70" s="559"/>
      <c r="K70" s="559"/>
      <c r="L70" s="559"/>
    </row>
    <row r="71" spans="1:12">
      <c r="A71" s="559"/>
      <c r="B71" s="721" t="s">
        <v>1044</v>
      </c>
      <c r="C71" s="721"/>
      <c r="D71" s="721"/>
      <c r="E71" s="560"/>
      <c r="F71" s="587">
        <v>8297860</v>
      </c>
      <c r="G71" s="559"/>
      <c r="H71" s="559"/>
      <c r="I71" s="559"/>
      <c r="J71" s="559"/>
      <c r="K71" s="559"/>
      <c r="L71" s="559"/>
    </row>
  </sheetData>
  <mergeCells count="6">
    <mergeCell ref="B71:D71"/>
    <mergeCell ref="A1:B1"/>
    <mergeCell ref="B43:F43"/>
    <mergeCell ref="B62:F63"/>
    <mergeCell ref="B69:D69"/>
    <mergeCell ref="B70:D70"/>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37" right="0.28000000000000003" top="0.31" bottom="0.38" header="0.19" footer="0.25"/>
  <pageSetup paperSize="9" scale="80" fitToWidth="2"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9"/>
  <sheetViews>
    <sheetView zoomScale="80" zoomScaleNormal="80" workbookViewId="0">
      <selection activeCell="A2" sqref="A2"/>
    </sheetView>
  </sheetViews>
  <sheetFormatPr defaultRowHeight="12.75"/>
  <cols>
    <col min="1" max="1" width="11.28515625" style="217" customWidth="1"/>
    <col min="2" max="2" width="23.140625" style="217" customWidth="1"/>
    <col min="3" max="16384" width="9.140625" style="217"/>
  </cols>
  <sheetData>
    <row r="1" spans="1:16" ht="21" customHeight="1" thickBot="1">
      <c r="A1" s="724" t="s">
        <v>876</v>
      </c>
      <c r="B1" s="725"/>
      <c r="C1" s="725"/>
      <c r="D1" s="595" t="s">
        <v>202</v>
      </c>
      <c r="E1" s="595"/>
      <c r="F1" s="594" t="s">
        <v>132</v>
      </c>
      <c r="G1" s="593"/>
      <c r="H1" s="592"/>
      <c r="I1" s="592"/>
      <c r="J1" s="592"/>
      <c r="K1" s="592"/>
      <c r="L1" s="592"/>
    </row>
    <row r="2" spans="1:16" ht="13.5" thickBot="1"/>
    <row r="3" spans="1:16" ht="13.5" thickBot="1">
      <c r="A3" s="523"/>
      <c r="B3" s="213" t="s">
        <v>304</v>
      </c>
      <c r="C3" s="523"/>
      <c r="D3" s="523"/>
      <c r="E3" s="524" t="s">
        <v>25</v>
      </c>
      <c r="F3" s="525"/>
      <c r="G3" s="523"/>
      <c r="H3" s="526"/>
      <c r="I3" s="527"/>
      <c r="J3" s="527"/>
      <c r="K3" s="527"/>
      <c r="L3" s="527"/>
    </row>
    <row r="5" spans="1:16" s="238" customFormat="1">
      <c r="A5" s="589" t="s">
        <v>1227</v>
      </c>
      <c r="B5" s="589" t="s">
        <v>1226</v>
      </c>
      <c r="C5" s="589" t="s">
        <v>1225</v>
      </c>
      <c r="D5" s="589" t="s">
        <v>1224</v>
      </c>
      <c r="E5" s="589" t="s">
        <v>1223</v>
      </c>
      <c r="F5" s="589" t="s">
        <v>1222</v>
      </c>
      <c r="G5" s="589" t="s">
        <v>1221</v>
      </c>
      <c r="H5" s="589" t="s">
        <v>1220</v>
      </c>
      <c r="I5" s="589" t="s">
        <v>1219</v>
      </c>
      <c r="J5" s="589" t="s">
        <v>1218</v>
      </c>
      <c r="K5" s="589" t="s">
        <v>1217</v>
      </c>
      <c r="L5" s="589" t="s">
        <v>1216</v>
      </c>
      <c r="M5" s="589" t="s">
        <v>1215</v>
      </c>
      <c r="N5" s="589" t="s">
        <v>1214</v>
      </c>
      <c r="O5" s="589" t="s">
        <v>1213</v>
      </c>
      <c r="P5" s="589" t="s">
        <v>1212</v>
      </c>
    </row>
    <row r="6" spans="1:16" s="238" customFormat="1">
      <c r="A6" s="590">
        <v>3016</v>
      </c>
      <c r="B6" s="589" t="s">
        <v>1151</v>
      </c>
      <c r="C6" s="589" t="s">
        <v>1048</v>
      </c>
      <c r="D6" s="590">
        <v>5726</v>
      </c>
      <c r="E6" s="589" t="s">
        <v>310</v>
      </c>
      <c r="F6" s="589" t="s">
        <v>1211</v>
      </c>
      <c r="G6" s="590">
        <v>16.3</v>
      </c>
      <c r="H6" s="590">
        <f>85140*1.05</f>
        <v>89397</v>
      </c>
      <c r="I6" s="589" t="s">
        <v>1045</v>
      </c>
      <c r="J6" s="589" t="s">
        <v>1045</v>
      </c>
      <c r="K6" s="589" t="s">
        <v>1045</v>
      </c>
      <c r="L6" s="589" t="s">
        <v>1045</v>
      </c>
      <c r="M6" s="589" t="s">
        <v>1045</v>
      </c>
      <c r="N6" s="589" t="s">
        <v>1045</v>
      </c>
      <c r="O6" s="589" t="s">
        <v>1045</v>
      </c>
      <c r="P6" s="589" t="s">
        <v>1045</v>
      </c>
    </row>
    <row r="7" spans="1:16" s="238" customFormat="1">
      <c r="A7" s="590">
        <v>3016</v>
      </c>
      <c r="B7" s="589" t="s">
        <v>1151</v>
      </c>
      <c r="C7" s="589" t="s">
        <v>1052</v>
      </c>
      <c r="D7" s="590">
        <v>5726</v>
      </c>
      <c r="E7" s="589" t="s">
        <v>310</v>
      </c>
      <c r="F7" s="589" t="s">
        <v>1211</v>
      </c>
      <c r="G7" s="590">
        <v>16.3</v>
      </c>
      <c r="H7" s="590">
        <v>85140</v>
      </c>
      <c r="I7" s="589" t="s">
        <v>1045</v>
      </c>
      <c r="J7" s="589" t="s">
        <v>1045</v>
      </c>
      <c r="K7" s="590"/>
      <c r="L7" s="590"/>
      <c r="M7" s="589" t="s">
        <v>1045</v>
      </c>
      <c r="N7" s="589" t="s">
        <v>1045</v>
      </c>
      <c r="O7" s="589" t="s">
        <v>1045</v>
      </c>
      <c r="P7" s="589" t="s">
        <v>1045</v>
      </c>
    </row>
    <row r="8" spans="1:16" s="238" customFormat="1">
      <c r="A8" s="590">
        <v>3016</v>
      </c>
      <c r="B8" s="589" t="s">
        <v>1151</v>
      </c>
      <c r="C8" s="589" t="s">
        <v>1048</v>
      </c>
      <c r="D8" s="590">
        <v>1206</v>
      </c>
      <c r="E8" s="589" t="s">
        <v>310</v>
      </c>
      <c r="F8" s="589" t="s">
        <v>1210</v>
      </c>
      <c r="G8" s="590">
        <v>90</v>
      </c>
      <c r="H8" s="590">
        <f>57280*1.05</f>
        <v>60144</v>
      </c>
      <c r="I8" s="590">
        <v>51156</v>
      </c>
      <c r="J8" s="590">
        <f>250*1.1</f>
        <v>275</v>
      </c>
      <c r="K8" s="238">
        <f>9740*1.19</f>
        <v>11590.6</v>
      </c>
      <c r="L8" s="590">
        <f>10020*1.1</f>
        <v>11022</v>
      </c>
      <c r="M8" s="589" t="s">
        <v>1045</v>
      </c>
      <c r="N8" s="589" t="s">
        <v>1045</v>
      </c>
      <c r="O8" s="589" t="s">
        <v>1045</v>
      </c>
      <c r="P8" s="589" t="s">
        <v>1045</v>
      </c>
    </row>
    <row r="9" spans="1:16" s="238" customFormat="1">
      <c r="A9" s="590">
        <v>3016</v>
      </c>
      <c r="B9" s="589" t="s">
        <v>1151</v>
      </c>
      <c r="C9" s="589" t="s">
        <v>1052</v>
      </c>
      <c r="D9" s="590">
        <v>1206</v>
      </c>
      <c r="E9" s="589" t="s">
        <v>310</v>
      </c>
      <c r="F9" s="589" t="s">
        <v>1210</v>
      </c>
      <c r="G9" s="590">
        <v>90</v>
      </c>
      <c r="H9" s="590">
        <v>57280</v>
      </c>
      <c r="I9" s="590">
        <v>47010</v>
      </c>
      <c r="J9" s="590">
        <v>250</v>
      </c>
      <c r="K9" s="591">
        <v>9740</v>
      </c>
      <c r="L9" s="590">
        <v>10020</v>
      </c>
      <c r="M9" s="589" t="s">
        <v>1045</v>
      </c>
      <c r="N9" s="589" t="s">
        <v>1045</v>
      </c>
      <c r="O9" s="589" t="s">
        <v>1045</v>
      </c>
      <c r="P9" s="589" t="s">
        <v>1045</v>
      </c>
    </row>
    <row r="10" spans="1:16" s="238" customFormat="1">
      <c r="A10" s="590">
        <v>3016</v>
      </c>
      <c r="B10" s="589" t="s">
        <v>1151</v>
      </c>
      <c r="C10" s="589" t="s">
        <v>1048</v>
      </c>
      <c r="D10" s="590">
        <v>1206</v>
      </c>
      <c r="E10" s="589" t="s">
        <v>1153</v>
      </c>
      <c r="F10" s="589" t="s">
        <v>1209</v>
      </c>
      <c r="G10" s="590">
        <v>60</v>
      </c>
      <c r="H10" s="590">
        <f>57280*1.05</f>
        <v>60144</v>
      </c>
      <c r="I10" s="590">
        <v>51156</v>
      </c>
      <c r="J10" s="590">
        <f>250*1.1</f>
        <v>275</v>
      </c>
      <c r="K10" s="238">
        <f>9740*1.19</f>
        <v>11590.6</v>
      </c>
      <c r="L10" s="590">
        <f>10020*1.1</f>
        <v>11022</v>
      </c>
      <c r="M10" s="589" t="s">
        <v>1045</v>
      </c>
      <c r="N10" s="589" t="s">
        <v>1045</v>
      </c>
      <c r="O10" s="589" t="s">
        <v>1045</v>
      </c>
      <c r="P10" s="589" t="s">
        <v>1045</v>
      </c>
    </row>
    <row r="11" spans="1:16" s="238" customFormat="1">
      <c r="A11" s="590">
        <v>3016</v>
      </c>
      <c r="B11" s="589" t="s">
        <v>1151</v>
      </c>
      <c r="C11" s="589" t="s">
        <v>1052</v>
      </c>
      <c r="D11" s="590">
        <v>1206</v>
      </c>
      <c r="E11" s="589" t="s">
        <v>1153</v>
      </c>
      <c r="F11" s="589" t="s">
        <v>1209</v>
      </c>
      <c r="G11" s="590">
        <v>60</v>
      </c>
      <c r="H11" s="590">
        <v>57280</v>
      </c>
      <c r="I11" s="590">
        <v>47010</v>
      </c>
      <c r="J11" s="590">
        <v>250</v>
      </c>
      <c r="K11" s="591">
        <v>9740</v>
      </c>
      <c r="L11" s="590">
        <v>10020</v>
      </c>
      <c r="M11" s="589" t="s">
        <v>1045</v>
      </c>
      <c r="N11" s="589" t="s">
        <v>1045</v>
      </c>
      <c r="O11" s="589" t="s">
        <v>1045</v>
      </c>
      <c r="P11" s="589" t="s">
        <v>1045</v>
      </c>
    </row>
    <row r="12" spans="1:16" s="238" customFormat="1">
      <c r="A12" s="590">
        <v>3016</v>
      </c>
      <c r="B12" s="589" t="s">
        <v>1151</v>
      </c>
      <c r="C12" s="589" t="s">
        <v>1048</v>
      </c>
      <c r="D12" s="590">
        <v>1206</v>
      </c>
      <c r="E12" s="589" t="s">
        <v>1156</v>
      </c>
      <c r="F12" s="589" t="s">
        <v>1208</v>
      </c>
      <c r="G12" s="590">
        <v>60</v>
      </c>
      <c r="H12" s="590">
        <f>57280*1.05</f>
        <v>60144</v>
      </c>
      <c r="I12" s="590">
        <v>51156</v>
      </c>
      <c r="J12" s="590">
        <f>250*1.1</f>
        <v>275</v>
      </c>
      <c r="K12" s="238">
        <f>9740*1.19</f>
        <v>11590.6</v>
      </c>
      <c r="L12" s="590">
        <f>10020*1.1</f>
        <v>11022</v>
      </c>
      <c r="M12" s="589" t="s">
        <v>1045</v>
      </c>
      <c r="N12" s="589" t="s">
        <v>1045</v>
      </c>
      <c r="O12" s="589" t="s">
        <v>1045</v>
      </c>
      <c r="P12" s="589" t="s">
        <v>1045</v>
      </c>
    </row>
    <row r="13" spans="1:16" s="238" customFormat="1">
      <c r="A13" s="590">
        <v>3016</v>
      </c>
      <c r="B13" s="589" t="s">
        <v>1151</v>
      </c>
      <c r="C13" s="589" t="s">
        <v>1052</v>
      </c>
      <c r="D13" s="590">
        <v>1206</v>
      </c>
      <c r="E13" s="589" t="s">
        <v>1156</v>
      </c>
      <c r="F13" s="589" t="s">
        <v>1208</v>
      </c>
      <c r="G13" s="590">
        <v>60</v>
      </c>
      <c r="H13" s="590">
        <v>57280</v>
      </c>
      <c r="I13" s="590">
        <v>47010</v>
      </c>
      <c r="J13" s="590">
        <v>250</v>
      </c>
      <c r="K13" s="591">
        <v>9740</v>
      </c>
      <c r="L13" s="590">
        <v>10020</v>
      </c>
      <c r="M13" s="589" t="s">
        <v>1045</v>
      </c>
      <c r="N13" s="589" t="s">
        <v>1045</v>
      </c>
      <c r="O13" s="589" t="s">
        <v>1045</v>
      </c>
      <c r="P13" s="589" t="s">
        <v>1045</v>
      </c>
    </row>
    <row r="14" spans="1:16" s="238" customFormat="1">
      <c r="A14" s="590">
        <v>3016</v>
      </c>
      <c r="B14" s="589" t="s">
        <v>1151</v>
      </c>
      <c r="C14" s="589" t="s">
        <v>1048</v>
      </c>
      <c r="D14" s="590">
        <v>1206</v>
      </c>
      <c r="E14" s="589" t="s">
        <v>1173</v>
      </c>
      <c r="F14" s="589" t="s">
        <v>1207</v>
      </c>
      <c r="G14" s="590">
        <v>75</v>
      </c>
      <c r="H14" s="590">
        <f>57280*1.05</f>
        <v>60144</v>
      </c>
      <c r="I14" s="590">
        <v>51156</v>
      </c>
      <c r="J14" s="590">
        <f>250*1.1</f>
        <v>275</v>
      </c>
      <c r="K14" s="238">
        <f>9740*1.19</f>
        <v>11590.6</v>
      </c>
      <c r="L14" s="590">
        <f>10020*1.1</f>
        <v>11022</v>
      </c>
      <c r="M14" s="589" t="s">
        <v>1045</v>
      </c>
      <c r="N14" s="589" t="s">
        <v>1045</v>
      </c>
      <c r="O14" s="589" t="s">
        <v>1045</v>
      </c>
      <c r="P14" s="589" t="s">
        <v>1045</v>
      </c>
    </row>
    <row r="15" spans="1:16" s="238" customFormat="1">
      <c r="A15" s="590">
        <v>3016</v>
      </c>
      <c r="B15" s="589" t="s">
        <v>1151</v>
      </c>
      <c r="C15" s="589" t="s">
        <v>1052</v>
      </c>
      <c r="D15" s="590">
        <v>1206</v>
      </c>
      <c r="E15" s="589" t="s">
        <v>1173</v>
      </c>
      <c r="F15" s="589" t="s">
        <v>1207</v>
      </c>
      <c r="G15" s="590">
        <v>75</v>
      </c>
      <c r="H15" s="590">
        <v>57280</v>
      </c>
      <c r="I15" s="590">
        <v>47010</v>
      </c>
      <c r="J15" s="590">
        <v>250</v>
      </c>
      <c r="K15" s="591">
        <v>9740</v>
      </c>
      <c r="L15" s="590">
        <v>10020</v>
      </c>
      <c r="M15" s="589" t="s">
        <v>1045</v>
      </c>
      <c r="N15" s="589" t="s">
        <v>1045</v>
      </c>
      <c r="O15" s="589" t="s">
        <v>1045</v>
      </c>
      <c r="P15" s="589" t="s">
        <v>1045</v>
      </c>
    </row>
    <row r="16" spans="1:16" s="238" customFormat="1">
      <c r="A16" s="590">
        <v>3016</v>
      </c>
      <c r="B16" s="589" t="s">
        <v>1151</v>
      </c>
      <c r="C16" s="589" t="s">
        <v>1048</v>
      </c>
      <c r="D16" s="590">
        <v>1206</v>
      </c>
      <c r="E16" s="589" t="s">
        <v>1150</v>
      </c>
      <c r="F16" s="589" t="s">
        <v>1206</v>
      </c>
      <c r="G16" s="590">
        <v>180</v>
      </c>
      <c r="H16" s="590">
        <f>57280*1.05</f>
        <v>60144</v>
      </c>
      <c r="I16" s="590">
        <v>51156</v>
      </c>
      <c r="J16" s="590">
        <f>250*1.1</f>
        <v>275</v>
      </c>
      <c r="K16" s="238">
        <f>9740*1.19</f>
        <v>11590.6</v>
      </c>
      <c r="L16" s="590">
        <f>10020*1.1</f>
        <v>11022</v>
      </c>
      <c r="M16" s="589" t="s">
        <v>1045</v>
      </c>
      <c r="N16" s="589" t="s">
        <v>1045</v>
      </c>
      <c r="O16" s="589" t="s">
        <v>1045</v>
      </c>
      <c r="P16" s="589" t="s">
        <v>1045</v>
      </c>
    </row>
    <row r="17" spans="1:16" s="238" customFormat="1">
      <c r="A17" s="590">
        <v>3016</v>
      </c>
      <c r="B17" s="589" t="s">
        <v>1151</v>
      </c>
      <c r="C17" s="589" t="s">
        <v>1052</v>
      </c>
      <c r="D17" s="590">
        <v>1206</v>
      </c>
      <c r="E17" s="589" t="s">
        <v>1150</v>
      </c>
      <c r="F17" s="589" t="s">
        <v>1206</v>
      </c>
      <c r="G17" s="590">
        <v>180</v>
      </c>
      <c r="H17" s="590">
        <v>57280</v>
      </c>
      <c r="I17" s="590">
        <v>47010</v>
      </c>
      <c r="J17" s="590">
        <v>250</v>
      </c>
      <c r="K17" s="591">
        <v>9740</v>
      </c>
      <c r="L17" s="590">
        <v>10020</v>
      </c>
      <c r="M17" s="589" t="s">
        <v>1045</v>
      </c>
      <c r="N17" s="589" t="s">
        <v>1045</v>
      </c>
      <c r="O17" s="589" t="s">
        <v>1045</v>
      </c>
      <c r="P17" s="589" t="s">
        <v>1045</v>
      </c>
    </row>
    <row r="18" spans="1:16" s="238" customFormat="1">
      <c r="A18" s="590">
        <v>3016</v>
      </c>
      <c r="B18" s="589" t="s">
        <v>1151</v>
      </c>
      <c r="C18" s="589" t="s">
        <v>1048</v>
      </c>
      <c r="D18" s="590">
        <v>1193</v>
      </c>
      <c r="E18" s="589" t="s">
        <v>310</v>
      </c>
      <c r="F18" s="589" t="s">
        <v>1205</v>
      </c>
      <c r="G18" s="590">
        <v>60</v>
      </c>
      <c r="H18" s="590">
        <f>57280*1.05</f>
        <v>60144</v>
      </c>
      <c r="I18" s="590">
        <v>51156</v>
      </c>
      <c r="J18" s="590">
        <f>250*1.1</f>
        <v>275</v>
      </c>
      <c r="K18" s="238">
        <f>9740*1.19</f>
        <v>11590.6</v>
      </c>
      <c r="L18" s="590">
        <f>10020*1.1</f>
        <v>11022</v>
      </c>
      <c r="M18" s="589" t="s">
        <v>1045</v>
      </c>
      <c r="N18" s="589" t="s">
        <v>1045</v>
      </c>
      <c r="O18" s="589" t="s">
        <v>1045</v>
      </c>
      <c r="P18" s="589" t="s">
        <v>1045</v>
      </c>
    </row>
    <row r="19" spans="1:16" s="238" customFormat="1">
      <c r="A19" s="590">
        <v>3016</v>
      </c>
      <c r="B19" s="589" t="s">
        <v>1151</v>
      </c>
      <c r="C19" s="589" t="s">
        <v>1052</v>
      </c>
      <c r="D19" s="590">
        <v>1193</v>
      </c>
      <c r="E19" s="589" t="s">
        <v>310</v>
      </c>
      <c r="F19" s="589" t="s">
        <v>1205</v>
      </c>
      <c r="G19" s="590">
        <v>60</v>
      </c>
      <c r="H19" s="590">
        <v>57280</v>
      </c>
      <c r="I19" s="590">
        <v>47010</v>
      </c>
      <c r="J19" s="590">
        <v>250</v>
      </c>
      <c r="K19" s="591">
        <v>9740</v>
      </c>
      <c r="L19" s="590">
        <v>10020</v>
      </c>
      <c r="M19" s="589" t="s">
        <v>1045</v>
      </c>
      <c r="N19" s="589" t="s">
        <v>1045</v>
      </c>
      <c r="O19" s="589" t="s">
        <v>1045</v>
      </c>
      <c r="P19" s="589" t="s">
        <v>1045</v>
      </c>
    </row>
    <row r="20" spans="1:16" s="238" customFormat="1">
      <c r="A20" s="590">
        <v>3016</v>
      </c>
      <c r="B20" s="589" t="s">
        <v>1151</v>
      </c>
      <c r="C20" s="589" t="s">
        <v>1048</v>
      </c>
      <c r="D20" s="590">
        <v>1193</v>
      </c>
      <c r="E20" s="589" t="s">
        <v>1153</v>
      </c>
      <c r="F20" s="589" t="s">
        <v>1204</v>
      </c>
      <c r="G20" s="590">
        <v>60</v>
      </c>
      <c r="H20" s="590">
        <f>57280*1.05</f>
        <v>60144</v>
      </c>
      <c r="I20" s="590">
        <v>51156</v>
      </c>
      <c r="J20" s="590">
        <f>250*1.1</f>
        <v>275</v>
      </c>
      <c r="K20" s="238">
        <f>9740*1.19</f>
        <v>11590.6</v>
      </c>
      <c r="L20" s="590">
        <f>10020*1.1</f>
        <v>11022</v>
      </c>
      <c r="M20" s="589" t="s">
        <v>1045</v>
      </c>
      <c r="N20" s="589" t="s">
        <v>1045</v>
      </c>
      <c r="O20" s="589" t="s">
        <v>1045</v>
      </c>
      <c r="P20" s="589" t="s">
        <v>1045</v>
      </c>
    </row>
    <row r="21" spans="1:16" s="238" customFormat="1">
      <c r="A21" s="590">
        <v>3016</v>
      </c>
      <c r="B21" s="589" t="s">
        <v>1151</v>
      </c>
      <c r="C21" s="589" t="s">
        <v>1052</v>
      </c>
      <c r="D21" s="590">
        <v>1193</v>
      </c>
      <c r="E21" s="589" t="s">
        <v>1153</v>
      </c>
      <c r="F21" s="589" t="s">
        <v>1204</v>
      </c>
      <c r="G21" s="590">
        <v>60</v>
      </c>
      <c r="H21" s="590">
        <v>57280</v>
      </c>
      <c r="I21" s="590">
        <v>47010</v>
      </c>
      <c r="J21" s="590">
        <v>250</v>
      </c>
      <c r="K21" s="591">
        <v>9740</v>
      </c>
      <c r="L21" s="590">
        <v>10020</v>
      </c>
      <c r="M21" s="589" t="s">
        <v>1045</v>
      </c>
      <c r="N21" s="589" t="s">
        <v>1045</v>
      </c>
      <c r="O21" s="589" t="s">
        <v>1045</v>
      </c>
      <c r="P21" s="589" t="s">
        <v>1045</v>
      </c>
    </row>
    <row r="22" spans="1:16" s="238" customFormat="1">
      <c r="A22" s="590">
        <v>3016</v>
      </c>
      <c r="B22" s="589" t="s">
        <v>1151</v>
      </c>
      <c r="C22" s="589" t="s">
        <v>1048</v>
      </c>
      <c r="D22" s="590">
        <v>1193</v>
      </c>
      <c r="E22" s="589" t="s">
        <v>1156</v>
      </c>
      <c r="F22" s="589" t="s">
        <v>1203</v>
      </c>
      <c r="G22" s="590">
        <v>60</v>
      </c>
      <c r="H22" s="590">
        <f>57280*1.05</f>
        <v>60144</v>
      </c>
      <c r="I22" s="590">
        <v>51156</v>
      </c>
      <c r="J22" s="590">
        <f>250*1.1</f>
        <v>275</v>
      </c>
      <c r="K22" s="238">
        <f>9740*1.19</f>
        <v>11590.6</v>
      </c>
      <c r="L22" s="590">
        <f>10020*1.1</f>
        <v>11022</v>
      </c>
      <c r="M22" s="589" t="s">
        <v>1045</v>
      </c>
      <c r="N22" s="589" t="s">
        <v>1045</v>
      </c>
      <c r="O22" s="589" t="s">
        <v>1045</v>
      </c>
      <c r="P22" s="589" t="s">
        <v>1045</v>
      </c>
    </row>
    <row r="23" spans="1:16" s="238" customFormat="1">
      <c r="A23" s="590">
        <v>3016</v>
      </c>
      <c r="B23" s="589" t="s">
        <v>1151</v>
      </c>
      <c r="C23" s="589" t="s">
        <v>1052</v>
      </c>
      <c r="D23" s="590">
        <v>1193</v>
      </c>
      <c r="E23" s="589" t="s">
        <v>1156</v>
      </c>
      <c r="F23" s="589" t="s">
        <v>1203</v>
      </c>
      <c r="G23" s="590">
        <v>60</v>
      </c>
      <c r="H23" s="590">
        <v>57280</v>
      </c>
      <c r="I23" s="590">
        <v>47010</v>
      </c>
      <c r="J23" s="590">
        <v>250</v>
      </c>
      <c r="K23" s="591">
        <v>9740</v>
      </c>
      <c r="L23" s="590">
        <v>10020</v>
      </c>
      <c r="M23" s="589" t="s">
        <v>1045</v>
      </c>
      <c r="N23" s="589" t="s">
        <v>1045</v>
      </c>
      <c r="O23" s="589" t="s">
        <v>1045</v>
      </c>
      <c r="P23" s="589" t="s">
        <v>1045</v>
      </c>
    </row>
    <row r="24" spans="1:16" s="238" customFormat="1">
      <c r="A24" s="590">
        <v>3016</v>
      </c>
      <c r="B24" s="589" t="s">
        <v>1151</v>
      </c>
      <c r="C24" s="589" t="s">
        <v>1048</v>
      </c>
      <c r="D24" s="590">
        <v>1193</v>
      </c>
      <c r="E24" s="589" t="s">
        <v>1173</v>
      </c>
      <c r="F24" s="589" t="s">
        <v>1202</v>
      </c>
      <c r="G24" s="590">
        <v>60</v>
      </c>
      <c r="H24" s="590">
        <f>57280*1.05</f>
        <v>60144</v>
      </c>
      <c r="I24" s="590">
        <v>51156</v>
      </c>
      <c r="J24" s="590">
        <f>250*1.1</f>
        <v>275</v>
      </c>
      <c r="K24" s="238">
        <f>9740*1.19</f>
        <v>11590.6</v>
      </c>
      <c r="L24" s="590">
        <f>10020*1.1</f>
        <v>11022</v>
      </c>
      <c r="M24" s="589" t="s">
        <v>1045</v>
      </c>
      <c r="N24" s="589" t="s">
        <v>1045</v>
      </c>
      <c r="O24" s="589" t="s">
        <v>1045</v>
      </c>
      <c r="P24" s="589" t="s">
        <v>1045</v>
      </c>
    </row>
    <row r="25" spans="1:16" s="238" customFormat="1">
      <c r="A25" s="590">
        <v>3016</v>
      </c>
      <c r="B25" s="589" t="s">
        <v>1151</v>
      </c>
      <c r="C25" s="589" t="s">
        <v>1052</v>
      </c>
      <c r="D25" s="590">
        <v>1193</v>
      </c>
      <c r="E25" s="589" t="s">
        <v>1173</v>
      </c>
      <c r="F25" s="589" t="s">
        <v>1202</v>
      </c>
      <c r="G25" s="590">
        <v>60</v>
      </c>
      <c r="H25" s="590">
        <v>57280</v>
      </c>
      <c r="I25" s="590">
        <v>47010</v>
      </c>
      <c r="J25" s="590">
        <v>250</v>
      </c>
      <c r="K25" s="591">
        <v>9740</v>
      </c>
      <c r="L25" s="590">
        <v>10020</v>
      </c>
      <c r="M25" s="589" t="s">
        <v>1045</v>
      </c>
      <c r="N25" s="589" t="s">
        <v>1045</v>
      </c>
      <c r="O25" s="589" t="s">
        <v>1045</v>
      </c>
      <c r="P25" s="589" t="s">
        <v>1045</v>
      </c>
    </row>
    <row r="26" spans="1:16" s="238" customFormat="1">
      <c r="A26" s="590">
        <v>3016</v>
      </c>
      <c r="B26" s="589" t="s">
        <v>1151</v>
      </c>
      <c r="C26" s="589" t="s">
        <v>1048</v>
      </c>
      <c r="D26" s="590">
        <v>1193</v>
      </c>
      <c r="E26" s="589" t="s">
        <v>1150</v>
      </c>
      <c r="F26" s="589" t="s">
        <v>1201</v>
      </c>
      <c r="G26" s="590">
        <v>120</v>
      </c>
      <c r="H26" s="590">
        <f>57280*1.05</f>
        <v>60144</v>
      </c>
      <c r="I26" s="590">
        <v>51156</v>
      </c>
      <c r="J26" s="590">
        <f>250*1.1</f>
        <v>275</v>
      </c>
      <c r="K26" s="238">
        <f>9740*1.19</f>
        <v>11590.6</v>
      </c>
      <c r="L26" s="590">
        <f>10020*1.1</f>
        <v>11022</v>
      </c>
      <c r="M26" s="589" t="s">
        <v>1045</v>
      </c>
      <c r="N26" s="589" t="s">
        <v>1045</v>
      </c>
      <c r="O26" s="589" t="s">
        <v>1045</v>
      </c>
      <c r="P26" s="589" t="s">
        <v>1045</v>
      </c>
    </row>
    <row r="27" spans="1:16" s="238" customFormat="1">
      <c r="A27" s="590">
        <v>3016</v>
      </c>
      <c r="B27" s="589" t="s">
        <v>1151</v>
      </c>
      <c r="C27" s="589" t="s">
        <v>1052</v>
      </c>
      <c r="D27" s="590">
        <v>1193</v>
      </c>
      <c r="E27" s="589" t="s">
        <v>1150</v>
      </c>
      <c r="F27" s="589" t="s">
        <v>1201</v>
      </c>
      <c r="G27" s="590">
        <v>120</v>
      </c>
      <c r="H27" s="590">
        <v>57280</v>
      </c>
      <c r="I27" s="590">
        <v>47010</v>
      </c>
      <c r="J27" s="590">
        <v>250</v>
      </c>
      <c r="K27" s="591">
        <v>9740</v>
      </c>
      <c r="L27" s="590">
        <v>10020</v>
      </c>
      <c r="M27" s="589" t="s">
        <v>1045</v>
      </c>
      <c r="N27" s="589" t="s">
        <v>1045</v>
      </c>
      <c r="O27" s="589" t="s">
        <v>1045</v>
      </c>
      <c r="P27" s="589" t="s">
        <v>1045</v>
      </c>
    </row>
    <row r="28" spans="1:16" s="238" customFormat="1">
      <c r="A28" s="590">
        <v>3016</v>
      </c>
      <c r="B28" s="589" t="s">
        <v>1151</v>
      </c>
      <c r="C28" s="589" t="s">
        <v>1048</v>
      </c>
      <c r="D28" s="590">
        <v>1215</v>
      </c>
      <c r="E28" s="589" t="s">
        <v>310</v>
      </c>
      <c r="F28" s="589" t="s">
        <v>1200</v>
      </c>
      <c r="G28" s="590">
        <v>60</v>
      </c>
      <c r="H28" s="590">
        <f>57280*1.05</f>
        <v>60144</v>
      </c>
      <c r="I28" s="590">
        <v>51156</v>
      </c>
      <c r="J28" s="590">
        <f>250*1.1</f>
        <v>275</v>
      </c>
      <c r="K28" s="238">
        <f>9740*1.19</f>
        <v>11590.6</v>
      </c>
      <c r="L28" s="590">
        <f>10020*1.1</f>
        <v>11022</v>
      </c>
      <c r="M28" s="589" t="s">
        <v>1045</v>
      </c>
      <c r="N28" s="589" t="s">
        <v>1045</v>
      </c>
      <c r="O28" s="589" t="s">
        <v>1045</v>
      </c>
      <c r="P28" s="589" t="s">
        <v>1045</v>
      </c>
    </row>
    <row r="29" spans="1:16" s="238" customFormat="1">
      <c r="A29" s="590">
        <v>3016</v>
      </c>
      <c r="B29" s="589" t="s">
        <v>1151</v>
      </c>
      <c r="C29" s="589" t="s">
        <v>1052</v>
      </c>
      <c r="D29" s="590">
        <v>1215</v>
      </c>
      <c r="E29" s="589" t="s">
        <v>310</v>
      </c>
      <c r="F29" s="589" t="s">
        <v>1200</v>
      </c>
      <c r="G29" s="590">
        <v>60</v>
      </c>
      <c r="H29" s="590">
        <v>57280</v>
      </c>
      <c r="I29" s="590">
        <v>47010</v>
      </c>
      <c r="J29" s="590">
        <v>250</v>
      </c>
      <c r="K29" s="591">
        <v>9740</v>
      </c>
      <c r="L29" s="590">
        <v>10020</v>
      </c>
      <c r="M29" s="589" t="s">
        <v>1045</v>
      </c>
      <c r="N29" s="589" t="s">
        <v>1045</v>
      </c>
      <c r="O29" s="589" t="s">
        <v>1045</v>
      </c>
      <c r="P29" s="589" t="s">
        <v>1045</v>
      </c>
    </row>
    <row r="30" spans="1:16" s="238" customFormat="1">
      <c r="A30" s="590">
        <v>3016</v>
      </c>
      <c r="B30" s="589" t="s">
        <v>1151</v>
      </c>
      <c r="C30" s="589" t="s">
        <v>1048</v>
      </c>
      <c r="D30" s="590">
        <v>1215</v>
      </c>
      <c r="E30" s="589" t="s">
        <v>1153</v>
      </c>
      <c r="F30" s="589" t="s">
        <v>1199</v>
      </c>
      <c r="G30" s="590">
        <v>45</v>
      </c>
      <c r="H30" s="590">
        <f>57280*1.05</f>
        <v>60144</v>
      </c>
      <c r="I30" s="590">
        <v>51156</v>
      </c>
      <c r="J30" s="590">
        <f>250*1.1</f>
        <v>275</v>
      </c>
      <c r="K30" s="238">
        <f>9740*1.19</f>
        <v>11590.6</v>
      </c>
      <c r="L30" s="590">
        <f>10020*1.1</f>
        <v>11022</v>
      </c>
      <c r="M30" s="589" t="s">
        <v>1045</v>
      </c>
      <c r="N30" s="589" t="s">
        <v>1045</v>
      </c>
      <c r="O30" s="589" t="s">
        <v>1045</v>
      </c>
      <c r="P30" s="589" t="s">
        <v>1045</v>
      </c>
    </row>
    <row r="31" spans="1:16" s="238" customFormat="1">
      <c r="A31" s="590">
        <v>3016</v>
      </c>
      <c r="B31" s="589" t="s">
        <v>1151</v>
      </c>
      <c r="C31" s="589" t="s">
        <v>1052</v>
      </c>
      <c r="D31" s="590">
        <v>1215</v>
      </c>
      <c r="E31" s="589" t="s">
        <v>1153</v>
      </c>
      <c r="F31" s="589" t="s">
        <v>1199</v>
      </c>
      <c r="G31" s="590">
        <v>45</v>
      </c>
      <c r="H31" s="590">
        <v>57280</v>
      </c>
      <c r="I31" s="590">
        <v>47010</v>
      </c>
      <c r="J31" s="590">
        <v>250</v>
      </c>
      <c r="K31" s="591">
        <v>9740</v>
      </c>
      <c r="L31" s="590">
        <v>10020</v>
      </c>
      <c r="M31" s="589" t="s">
        <v>1045</v>
      </c>
      <c r="N31" s="589" t="s">
        <v>1045</v>
      </c>
      <c r="O31" s="589" t="s">
        <v>1045</v>
      </c>
      <c r="P31" s="589" t="s">
        <v>1045</v>
      </c>
    </row>
    <row r="32" spans="1:16" s="238" customFormat="1">
      <c r="A32" s="590">
        <v>3016</v>
      </c>
      <c r="B32" s="589" t="s">
        <v>1151</v>
      </c>
      <c r="C32" s="589" t="s">
        <v>1048</v>
      </c>
      <c r="D32" s="590">
        <v>1215</v>
      </c>
      <c r="E32" s="589" t="s">
        <v>1156</v>
      </c>
      <c r="F32" s="589" t="s">
        <v>1198</v>
      </c>
      <c r="G32" s="590">
        <v>45</v>
      </c>
      <c r="H32" s="590">
        <f>57280*1.05</f>
        <v>60144</v>
      </c>
      <c r="I32" s="590">
        <v>51156</v>
      </c>
      <c r="J32" s="590">
        <f>250*1.1</f>
        <v>275</v>
      </c>
      <c r="K32" s="238">
        <f>9740*1.19</f>
        <v>11590.6</v>
      </c>
      <c r="L32" s="590">
        <f>10020*1.1</f>
        <v>11022</v>
      </c>
      <c r="M32" s="589" t="s">
        <v>1045</v>
      </c>
      <c r="N32" s="589" t="s">
        <v>1045</v>
      </c>
      <c r="O32" s="589" t="s">
        <v>1045</v>
      </c>
      <c r="P32" s="589" t="s">
        <v>1045</v>
      </c>
    </row>
    <row r="33" spans="1:16" s="238" customFormat="1">
      <c r="A33" s="590">
        <v>3016</v>
      </c>
      <c r="B33" s="589" t="s">
        <v>1151</v>
      </c>
      <c r="C33" s="589" t="s">
        <v>1052</v>
      </c>
      <c r="D33" s="590">
        <v>1215</v>
      </c>
      <c r="E33" s="589" t="s">
        <v>1156</v>
      </c>
      <c r="F33" s="589" t="s">
        <v>1198</v>
      </c>
      <c r="G33" s="590">
        <v>45</v>
      </c>
      <c r="H33" s="590">
        <v>57280</v>
      </c>
      <c r="I33" s="590">
        <v>47010</v>
      </c>
      <c r="J33" s="590">
        <v>250</v>
      </c>
      <c r="K33" s="591">
        <v>9740</v>
      </c>
      <c r="L33" s="590">
        <v>10020</v>
      </c>
      <c r="M33" s="589" t="s">
        <v>1045</v>
      </c>
      <c r="N33" s="589" t="s">
        <v>1045</v>
      </c>
      <c r="O33" s="589" t="s">
        <v>1045</v>
      </c>
      <c r="P33" s="589" t="s">
        <v>1045</v>
      </c>
    </row>
    <row r="34" spans="1:16" s="238" customFormat="1">
      <c r="A34" s="590">
        <v>3016</v>
      </c>
      <c r="B34" s="589" t="s">
        <v>1151</v>
      </c>
      <c r="C34" s="589" t="s">
        <v>1048</v>
      </c>
      <c r="D34" s="590">
        <v>1215</v>
      </c>
      <c r="E34" s="589" t="s">
        <v>1173</v>
      </c>
      <c r="F34" s="589" t="s">
        <v>1197</v>
      </c>
      <c r="G34" s="590">
        <v>45</v>
      </c>
      <c r="H34" s="590">
        <f>57280*1.05</f>
        <v>60144</v>
      </c>
      <c r="I34" s="590">
        <v>51156</v>
      </c>
      <c r="J34" s="590">
        <f>250*1.1</f>
        <v>275</v>
      </c>
      <c r="K34" s="238">
        <f>9740*1.19</f>
        <v>11590.6</v>
      </c>
      <c r="L34" s="590">
        <f>10020*1.1</f>
        <v>11022</v>
      </c>
      <c r="M34" s="589" t="s">
        <v>1045</v>
      </c>
      <c r="N34" s="589" t="s">
        <v>1045</v>
      </c>
      <c r="O34" s="589" t="s">
        <v>1045</v>
      </c>
      <c r="P34" s="589" t="s">
        <v>1045</v>
      </c>
    </row>
    <row r="35" spans="1:16" s="238" customFormat="1">
      <c r="A35" s="590">
        <v>3016</v>
      </c>
      <c r="B35" s="589" t="s">
        <v>1151</v>
      </c>
      <c r="C35" s="589" t="s">
        <v>1052</v>
      </c>
      <c r="D35" s="590">
        <v>1215</v>
      </c>
      <c r="E35" s="589" t="s">
        <v>1173</v>
      </c>
      <c r="F35" s="589" t="s">
        <v>1197</v>
      </c>
      <c r="G35" s="590">
        <v>45</v>
      </c>
      <c r="H35" s="590">
        <v>57280</v>
      </c>
      <c r="I35" s="590">
        <v>47010</v>
      </c>
      <c r="J35" s="590">
        <v>250</v>
      </c>
      <c r="K35" s="591">
        <v>9740</v>
      </c>
      <c r="L35" s="590">
        <v>10020</v>
      </c>
      <c r="M35" s="589" t="s">
        <v>1045</v>
      </c>
      <c r="N35" s="589" t="s">
        <v>1045</v>
      </c>
      <c r="O35" s="589" t="s">
        <v>1045</v>
      </c>
      <c r="P35" s="589" t="s">
        <v>1045</v>
      </c>
    </row>
    <row r="36" spans="1:16" s="238" customFormat="1">
      <c r="A36" s="590">
        <v>3016</v>
      </c>
      <c r="B36" s="589" t="s">
        <v>1151</v>
      </c>
      <c r="C36" s="589" t="s">
        <v>1048</v>
      </c>
      <c r="D36" s="590">
        <v>1215</v>
      </c>
      <c r="E36" s="589" t="s">
        <v>1150</v>
      </c>
      <c r="F36" s="589" t="s">
        <v>1196</v>
      </c>
      <c r="G36" s="590">
        <v>105</v>
      </c>
      <c r="H36" s="590">
        <f>57280*1.05</f>
        <v>60144</v>
      </c>
      <c r="I36" s="590">
        <v>51156</v>
      </c>
      <c r="J36" s="590">
        <f>250*1.1</f>
        <v>275</v>
      </c>
      <c r="K36" s="238">
        <f>9740*1.19</f>
        <v>11590.6</v>
      </c>
      <c r="L36" s="590">
        <f>10020*1.1</f>
        <v>11022</v>
      </c>
      <c r="M36" s="589" t="s">
        <v>1045</v>
      </c>
      <c r="N36" s="589" t="s">
        <v>1045</v>
      </c>
      <c r="O36" s="589" t="s">
        <v>1045</v>
      </c>
      <c r="P36" s="589" t="s">
        <v>1045</v>
      </c>
    </row>
    <row r="37" spans="1:16" s="238" customFormat="1">
      <c r="A37" s="590">
        <v>3016</v>
      </c>
      <c r="B37" s="589" t="s">
        <v>1151</v>
      </c>
      <c r="C37" s="589" t="s">
        <v>1052</v>
      </c>
      <c r="D37" s="590">
        <v>1215</v>
      </c>
      <c r="E37" s="589" t="s">
        <v>1150</v>
      </c>
      <c r="F37" s="589" t="s">
        <v>1196</v>
      </c>
      <c r="G37" s="590">
        <v>105</v>
      </c>
      <c r="H37" s="590">
        <v>57280</v>
      </c>
      <c r="I37" s="590">
        <v>47010</v>
      </c>
      <c r="J37" s="590">
        <v>250</v>
      </c>
      <c r="K37" s="591">
        <v>9740</v>
      </c>
      <c r="L37" s="590">
        <v>10020</v>
      </c>
      <c r="M37" s="589" t="s">
        <v>1045</v>
      </c>
      <c r="N37" s="589" t="s">
        <v>1045</v>
      </c>
      <c r="O37" s="589" t="s">
        <v>1045</v>
      </c>
      <c r="P37" s="589" t="s">
        <v>1045</v>
      </c>
    </row>
    <row r="38" spans="1:16" s="238" customFormat="1">
      <c r="A38" s="590">
        <v>3016</v>
      </c>
      <c r="B38" s="589" t="s">
        <v>1151</v>
      </c>
      <c r="C38" s="589" t="s">
        <v>1048</v>
      </c>
      <c r="D38" s="590">
        <v>1216</v>
      </c>
      <c r="E38" s="589" t="s">
        <v>310</v>
      </c>
      <c r="F38" s="589" t="s">
        <v>1195</v>
      </c>
      <c r="G38" s="590">
        <v>60</v>
      </c>
      <c r="H38" s="590">
        <f>57280*1.05</f>
        <v>60144</v>
      </c>
      <c r="I38" s="590">
        <v>51156</v>
      </c>
      <c r="J38" s="590">
        <f>250*1.1</f>
        <v>275</v>
      </c>
      <c r="K38" s="238">
        <f>9740*1.19</f>
        <v>11590.6</v>
      </c>
      <c r="L38" s="590">
        <f>10020*1.1</f>
        <v>11022</v>
      </c>
      <c r="M38" s="589" t="s">
        <v>1045</v>
      </c>
      <c r="N38" s="589" t="s">
        <v>1045</v>
      </c>
      <c r="O38" s="589" t="s">
        <v>1045</v>
      </c>
      <c r="P38" s="589" t="s">
        <v>1045</v>
      </c>
    </row>
    <row r="39" spans="1:16" s="238" customFormat="1">
      <c r="A39" s="590">
        <v>3016</v>
      </c>
      <c r="B39" s="589" t="s">
        <v>1151</v>
      </c>
      <c r="C39" s="589" t="s">
        <v>1052</v>
      </c>
      <c r="D39" s="590">
        <v>1216</v>
      </c>
      <c r="E39" s="589" t="s">
        <v>310</v>
      </c>
      <c r="F39" s="589" t="s">
        <v>1195</v>
      </c>
      <c r="G39" s="590">
        <v>60</v>
      </c>
      <c r="H39" s="590">
        <v>57280</v>
      </c>
      <c r="I39" s="590">
        <v>47010</v>
      </c>
      <c r="J39" s="590">
        <v>250</v>
      </c>
      <c r="K39" s="591">
        <v>9740</v>
      </c>
      <c r="L39" s="590">
        <v>10020</v>
      </c>
      <c r="M39" s="589" t="s">
        <v>1045</v>
      </c>
      <c r="N39" s="589" t="s">
        <v>1045</v>
      </c>
      <c r="O39" s="589" t="s">
        <v>1045</v>
      </c>
      <c r="P39" s="589" t="s">
        <v>1045</v>
      </c>
    </row>
    <row r="40" spans="1:16" s="238" customFormat="1">
      <c r="A40" s="590">
        <v>3016</v>
      </c>
      <c r="B40" s="589" t="s">
        <v>1151</v>
      </c>
      <c r="C40" s="589" t="s">
        <v>1048</v>
      </c>
      <c r="D40" s="590">
        <v>1216</v>
      </c>
      <c r="E40" s="589" t="s">
        <v>1153</v>
      </c>
      <c r="F40" s="589" t="s">
        <v>1194</v>
      </c>
      <c r="G40" s="590">
        <v>45</v>
      </c>
      <c r="H40" s="590">
        <f>57280*1.05</f>
        <v>60144</v>
      </c>
      <c r="I40" s="590">
        <v>51156</v>
      </c>
      <c r="J40" s="590">
        <f>250*1.1</f>
        <v>275</v>
      </c>
      <c r="K40" s="238">
        <f>9740*1.19</f>
        <v>11590.6</v>
      </c>
      <c r="L40" s="590">
        <f>10020*1.1</f>
        <v>11022</v>
      </c>
      <c r="M40" s="589" t="s">
        <v>1045</v>
      </c>
      <c r="N40" s="589" t="s">
        <v>1045</v>
      </c>
      <c r="O40" s="589" t="s">
        <v>1045</v>
      </c>
      <c r="P40" s="589" t="s">
        <v>1045</v>
      </c>
    </row>
    <row r="41" spans="1:16" s="238" customFormat="1">
      <c r="A41" s="590">
        <v>3016</v>
      </c>
      <c r="B41" s="589" t="s">
        <v>1151</v>
      </c>
      <c r="C41" s="589" t="s">
        <v>1052</v>
      </c>
      <c r="D41" s="590">
        <v>1216</v>
      </c>
      <c r="E41" s="589" t="s">
        <v>1153</v>
      </c>
      <c r="F41" s="589" t="s">
        <v>1194</v>
      </c>
      <c r="G41" s="590">
        <v>45</v>
      </c>
      <c r="H41" s="590">
        <v>57280</v>
      </c>
      <c r="I41" s="590">
        <v>47010</v>
      </c>
      <c r="J41" s="590">
        <v>250</v>
      </c>
      <c r="K41" s="591">
        <v>9740</v>
      </c>
      <c r="L41" s="590">
        <v>10020</v>
      </c>
      <c r="M41" s="589" t="s">
        <v>1045</v>
      </c>
      <c r="N41" s="589" t="s">
        <v>1045</v>
      </c>
      <c r="O41" s="589" t="s">
        <v>1045</v>
      </c>
      <c r="P41" s="589" t="s">
        <v>1045</v>
      </c>
    </row>
    <row r="42" spans="1:16" s="238" customFormat="1">
      <c r="A42" s="590">
        <v>3016</v>
      </c>
      <c r="B42" s="589" t="s">
        <v>1151</v>
      </c>
      <c r="C42" s="589" t="s">
        <v>1048</v>
      </c>
      <c r="D42" s="590">
        <v>1216</v>
      </c>
      <c r="E42" s="589" t="s">
        <v>1156</v>
      </c>
      <c r="F42" s="589" t="s">
        <v>1193</v>
      </c>
      <c r="G42" s="590">
        <v>45</v>
      </c>
      <c r="H42" s="590">
        <f>57280*1.05</f>
        <v>60144</v>
      </c>
      <c r="I42" s="590">
        <v>51156</v>
      </c>
      <c r="J42" s="590">
        <f>250*1.1</f>
        <v>275</v>
      </c>
      <c r="K42" s="238">
        <f>9740*1.19</f>
        <v>11590.6</v>
      </c>
      <c r="L42" s="590">
        <f>10020*1.1</f>
        <v>11022</v>
      </c>
      <c r="M42" s="589" t="s">
        <v>1045</v>
      </c>
      <c r="N42" s="589" t="s">
        <v>1045</v>
      </c>
      <c r="O42" s="589" t="s">
        <v>1045</v>
      </c>
      <c r="P42" s="589" t="s">
        <v>1045</v>
      </c>
    </row>
    <row r="43" spans="1:16" s="238" customFormat="1">
      <c r="A43" s="590">
        <v>3016</v>
      </c>
      <c r="B43" s="589" t="s">
        <v>1151</v>
      </c>
      <c r="C43" s="589" t="s">
        <v>1052</v>
      </c>
      <c r="D43" s="590">
        <v>1216</v>
      </c>
      <c r="E43" s="589" t="s">
        <v>1156</v>
      </c>
      <c r="F43" s="589" t="s">
        <v>1193</v>
      </c>
      <c r="G43" s="590">
        <v>45</v>
      </c>
      <c r="H43" s="590">
        <v>57280</v>
      </c>
      <c r="I43" s="590">
        <v>47010</v>
      </c>
      <c r="J43" s="590">
        <v>250</v>
      </c>
      <c r="K43" s="591">
        <v>9740</v>
      </c>
      <c r="L43" s="590">
        <v>10020</v>
      </c>
      <c r="M43" s="589" t="s">
        <v>1045</v>
      </c>
      <c r="N43" s="589" t="s">
        <v>1045</v>
      </c>
      <c r="O43" s="589" t="s">
        <v>1045</v>
      </c>
      <c r="P43" s="589" t="s">
        <v>1045</v>
      </c>
    </row>
    <row r="44" spans="1:16" s="238" customFormat="1">
      <c r="A44" s="590">
        <v>3016</v>
      </c>
      <c r="B44" s="589" t="s">
        <v>1151</v>
      </c>
      <c r="C44" s="589" t="s">
        <v>1048</v>
      </c>
      <c r="D44" s="590">
        <v>1216</v>
      </c>
      <c r="E44" s="589" t="s">
        <v>1173</v>
      </c>
      <c r="F44" s="589" t="s">
        <v>1192</v>
      </c>
      <c r="G44" s="590">
        <v>45</v>
      </c>
      <c r="H44" s="590">
        <f>57280*1.05</f>
        <v>60144</v>
      </c>
      <c r="I44" s="590">
        <v>51156</v>
      </c>
      <c r="J44" s="590">
        <f>250*1.1</f>
        <v>275</v>
      </c>
      <c r="K44" s="238">
        <f>9740*1.19</f>
        <v>11590.6</v>
      </c>
      <c r="L44" s="590">
        <f>10020*1.1</f>
        <v>11022</v>
      </c>
      <c r="M44" s="589" t="s">
        <v>1045</v>
      </c>
      <c r="N44" s="589" t="s">
        <v>1045</v>
      </c>
      <c r="O44" s="589" t="s">
        <v>1045</v>
      </c>
      <c r="P44" s="589" t="s">
        <v>1045</v>
      </c>
    </row>
    <row r="45" spans="1:16" s="238" customFormat="1">
      <c r="A45" s="590">
        <v>3016</v>
      </c>
      <c r="B45" s="589" t="s">
        <v>1151</v>
      </c>
      <c r="C45" s="589" t="s">
        <v>1052</v>
      </c>
      <c r="D45" s="590">
        <v>1216</v>
      </c>
      <c r="E45" s="589" t="s">
        <v>1173</v>
      </c>
      <c r="F45" s="589" t="s">
        <v>1192</v>
      </c>
      <c r="G45" s="590">
        <v>45</v>
      </c>
      <c r="H45" s="590">
        <v>57280</v>
      </c>
      <c r="I45" s="590">
        <v>47010</v>
      </c>
      <c r="J45" s="590">
        <v>250</v>
      </c>
      <c r="K45" s="591">
        <v>9740</v>
      </c>
      <c r="L45" s="590">
        <v>10020</v>
      </c>
      <c r="M45" s="589" t="s">
        <v>1045</v>
      </c>
      <c r="N45" s="589" t="s">
        <v>1045</v>
      </c>
      <c r="O45" s="589" t="s">
        <v>1045</v>
      </c>
      <c r="P45" s="589" t="s">
        <v>1045</v>
      </c>
    </row>
    <row r="46" spans="1:16" s="238" customFormat="1">
      <c r="A46" s="590">
        <v>3016</v>
      </c>
      <c r="B46" s="589" t="s">
        <v>1151</v>
      </c>
      <c r="C46" s="589" t="s">
        <v>1048</v>
      </c>
      <c r="D46" s="590">
        <v>1216</v>
      </c>
      <c r="E46" s="589" t="s">
        <v>1150</v>
      </c>
      <c r="F46" s="589" t="s">
        <v>1191</v>
      </c>
      <c r="G46" s="590">
        <v>105</v>
      </c>
      <c r="H46" s="590">
        <f>57280*1.05</f>
        <v>60144</v>
      </c>
      <c r="I46" s="590">
        <v>51156</v>
      </c>
      <c r="J46" s="590">
        <f>250*1.1</f>
        <v>275</v>
      </c>
      <c r="K46" s="238">
        <f>9740*1.19</f>
        <v>11590.6</v>
      </c>
      <c r="L46" s="590">
        <f>10020*1.1</f>
        <v>11022</v>
      </c>
      <c r="M46" s="589" t="s">
        <v>1045</v>
      </c>
      <c r="N46" s="589" t="s">
        <v>1045</v>
      </c>
      <c r="O46" s="589" t="s">
        <v>1045</v>
      </c>
      <c r="P46" s="589" t="s">
        <v>1045</v>
      </c>
    </row>
    <row r="47" spans="1:16" s="238" customFormat="1">
      <c r="A47" s="590">
        <v>3016</v>
      </c>
      <c r="B47" s="589" t="s">
        <v>1151</v>
      </c>
      <c r="C47" s="589" t="s">
        <v>1052</v>
      </c>
      <c r="D47" s="590">
        <v>1216</v>
      </c>
      <c r="E47" s="589" t="s">
        <v>1150</v>
      </c>
      <c r="F47" s="589" t="s">
        <v>1191</v>
      </c>
      <c r="G47" s="590">
        <v>105</v>
      </c>
      <c r="H47" s="590">
        <v>57280</v>
      </c>
      <c r="I47" s="590">
        <v>47010</v>
      </c>
      <c r="J47" s="590">
        <v>250</v>
      </c>
      <c r="K47" s="591">
        <v>9740</v>
      </c>
      <c r="L47" s="590">
        <v>10020</v>
      </c>
      <c r="M47" s="589" t="s">
        <v>1045</v>
      </c>
      <c r="N47" s="589" t="s">
        <v>1045</v>
      </c>
      <c r="O47" s="589" t="s">
        <v>1045</v>
      </c>
      <c r="P47" s="589" t="s">
        <v>1045</v>
      </c>
    </row>
    <row r="48" spans="1:16" s="238" customFormat="1">
      <c r="A48" s="590">
        <v>3016</v>
      </c>
      <c r="B48" s="589" t="s">
        <v>1151</v>
      </c>
      <c r="C48" s="589" t="s">
        <v>1048</v>
      </c>
      <c r="D48" s="590">
        <v>1332</v>
      </c>
      <c r="E48" s="589" t="s">
        <v>1153</v>
      </c>
      <c r="F48" s="589" t="s">
        <v>1190</v>
      </c>
      <c r="G48" s="590">
        <v>60</v>
      </c>
      <c r="H48" s="590">
        <f>57280*1.05</f>
        <v>60144</v>
      </c>
      <c r="I48" s="590">
        <v>51156</v>
      </c>
      <c r="J48" s="590">
        <f>250*1.1</f>
        <v>275</v>
      </c>
      <c r="K48" s="238">
        <f>9740*1.19</f>
        <v>11590.6</v>
      </c>
      <c r="L48" s="590">
        <f>10020*1.1</f>
        <v>11022</v>
      </c>
      <c r="M48" s="589" t="s">
        <v>1045</v>
      </c>
      <c r="N48" s="589" t="s">
        <v>1045</v>
      </c>
      <c r="O48" s="589" t="s">
        <v>1045</v>
      </c>
      <c r="P48" s="589" t="s">
        <v>1045</v>
      </c>
    </row>
    <row r="49" spans="1:16" s="238" customFormat="1">
      <c r="A49" s="590">
        <v>3016</v>
      </c>
      <c r="B49" s="589" t="s">
        <v>1151</v>
      </c>
      <c r="C49" s="589" t="s">
        <v>1052</v>
      </c>
      <c r="D49" s="590">
        <v>1332</v>
      </c>
      <c r="E49" s="589" t="s">
        <v>1153</v>
      </c>
      <c r="F49" s="589" t="s">
        <v>1190</v>
      </c>
      <c r="G49" s="590">
        <v>60</v>
      </c>
      <c r="H49" s="590">
        <v>57280</v>
      </c>
      <c r="I49" s="590">
        <v>47010</v>
      </c>
      <c r="J49" s="590">
        <v>250</v>
      </c>
      <c r="K49" s="591">
        <v>9740</v>
      </c>
      <c r="L49" s="590">
        <v>10020</v>
      </c>
      <c r="M49" s="589" t="s">
        <v>1045</v>
      </c>
      <c r="N49" s="589" t="s">
        <v>1045</v>
      </c>
      <c r="O49" s="589" t="s">
        <v>1045</v>
      </c>
      <c r="P49" s="589" t="s">
        <v>1045</v>
      </c>
    </row>
    <row r="50" spans="1:16" s="238" customFormat="1">
      <c r="A50" s="590">
        <v>3016</v>
      </c>
      <c r="B50" s="589" t="s">
        <v>1151</v>
      </c>
      <c r="C50" s="589" t="s">
        <v>1048</v>
      </c>
      <c r="D50" s="590">
        <v>5126</v>
      </c>
      <c r="E50" s="589" t="s">
        <v>310</v>
      </c>
      <c r="F50" s="589" t="s">
        <v>1189</v>
      </c>
      <c r="G50" s="590">
        <v>45</v>
      </c>
      <c r="H50" s="590">
        <f>57280*1.05</f>
        <v>60144</v>
      </c>
      <c r="I50" s="590">
        <v>51156</v>
      </c>
      <c r="J50" s="590">
        <f>250*1.1</f>
        <v>275</v>
      </c>
      <c r="K50" s="238">
        <f>9740*1.19</f>
        <v>11590.6</v>
      </c>
      <c r="L50" s="590">
        <f>10020*1.1</f>
        <v>11022</v>
      </c>
      <c r="M50" s="589" t="s">
        <v>1045</v>
      </c>
      <c r="N50" s="589" t="s">
        <v>1045</v>
      </c>
      <c r="O50" s="589" t="s">
        <v>1045</v>
      </c>
      <c r="P50" s="589" t="s">
        <v>1045</v>
      </c>
    </row>
    <row r="51" spans="1:16" s="238" customFormat="1">
      <c r="A51" s="590">
        <v>3016</v>
      </c>
      <c r="B51" s="589" t="s">
        <v>1151</v>
      </c>
      <c r="C51" s="589" t="s">
        <v>1052</v>
      </c>
      <c r="D51" s="590">
        <v>5126</v>
      </c>
      <c r="E51" s="589" t="s">
        <v>310</v>
      </c>
      <c r="F51" s="589" t="s">
        <v>1189</v>
      </c>
      <c r="G51" s="590">
        <v>45</v>
      </c>
      <c r="H51" s="590">
        <v>57280</v>
      </c>
      <c r="I51" s="590">
        <v>47010</v>
      </c>
      <c r="J51" s="590">
        <v>250</v>
      </c>
      <c r="K51" s="591">
        <v>9740</v>
      </c>
      <c r="L51" s="590">
        <v>10020</v>
      </c>
      <c r="M51" s="589" t="s">
        <v>1045</v>
      </c>
      <c r="N51" s="589" t="s">
        <v>1045</v>
      </c>
      <c r="O51" s="589" t="s">
        <v>1045</v>
      </c>
      <c r="P51" s="589" t="s">
        <v>1045</v>
      </c>
    </row>
    <row r="52" spans="1:16" s="238" customFormat="1">
      <c r="A52" s="590">
        <v>3016</v>
      </c>
      <c r="B52" s="589" t="s">
        <v>1151</v>
      </c>
      <c r="C52" s="589" t="s">
        <v>1048</v>
      </c>
      <c r="D52" s="590">
        <v>1296</v>
      </c>
      <c r="E52" s="589" t="s">
        <v>310</v>
      </c>
      <c r="F52" s="589" t="s">
        <v>1188</v>
      </c>
      <c r="G52" s="590">
        <v>45</v>
      </c>
      <c r="H52" s="590">
        <f>57280*1.05</f>
        <v>60144</v>
      </c>
      <c r="I52" s="590">
        <v>51156</v>
      </c>
      <c r="J52" s="590">
        <f>250*1.1</f>
        <v>275</v>
      </c>
      <c r="K52" s="238">
        <f>9740*1.19</f>
        <v>11590.6</v>
      </c>
      <c r="L52" s="590">
        <f>10020*1.1</f>
        <v>11022</v>
      </c>
      <c r="M52" s="589" t="s">
        <v>1045</v>
      </c>
      <c r="N52" s="589" t="s">
        <v>1045</v>
      </c>
      <c r="O52" s="589" t="s">
        <v>1045</v>
      </c>
      <c r="P52" s="589" t="s">
        <v>1045</v>
      </c>
    </row>
    <row r="53" spans="1:16" s="238" customFormat="1">
      <c r="A53" s="590">
        <v>3016</v>
      </c>
      <c r="B53" s="589" t="s">
        <v>1151</v>
      </c>
      <c r="C53" s="589" t="s">
        <v>1052</v>
      </c>
      <c r="D53" s="590">
        <v>1296</v>
      </c>
      <c r="E53" s="589" t="s">
        <v>310</v>
      </c>
      <c r="F53" s="589" t="s">
        <v>1188</v>
      </c>
      <c r="G53" s="590">
        <v>45</v>
      </c>
      <c r="H53" s="590">
        <v>57280</v>
      </c>
      <c r="I53" s="590">
        <v>47010</v>
      </c>
      <c r="J53" s="590">
        <v>250</v>
      </c>
      <c r="K53" s="591">
        <v>9740</v>
      </c>
      <c r="L53" s="590">
        <v>10020</v>
      </c>
      <c r="M53" s="589" t="s">
        <v>1045</v>
      </c>
      <c r="N53" s="589" t="s">
        <v>1045</v>
      </c>
      <c r="O53" s="589" t="s">
        <v>1045</v>
      </c>
      <c r="P53" s="589" t="s">
        <v>1045</v>
      </c>
    </row>
    <row r="54" spans="1:16" s="238" customFormat="1">
      <c r="A54" s="590">
        <v>3016</v>
      </c>
      <c r="B54" s="589" t="s">
        <v>1151</v>
      </c>
      <c r="C54" s="589" t="s">
        <v>1048</v>
      </c>
      <c r="D54" s="590">
        <v>1333</v>
      </c>
      <c r="E54" s="589" t="s">
        <v>310</v>
      </c>
      <c r="F54" s="589" t="s">
        <v>1187</v>
      </c>
      <c r="G54" s="590">
        <v>60</v>
      </c>
      <c r="H54" s="590">
        <f>57280*1.05</f>
        <v>60144</v>
      </c>
      <c r="I54" s="590">
        <v>51156</v>
      </c>
      <c r="J54" s="590">
        <f>250*1.1</f>
        <v>275</v>
      </c>
      <c r="K54" s="238">
        <f>9740*1.19</f>
        <v>11590.6</v>
      </c>
      <c r="L54" s="590">
        <f>10020*1.1</f>
        <v>11022</v>
      </c>
      <c r="M54" s="589" t="s">
        <v>1045</v>
      </c>
      <c r="N54" s="589" t="s">
        <v>1045</v>
      </c>
      <c r="O54" s="589" t="s">
        <v>1045</v>
      </c>
      <c r="P54" s="589" t="s">
        <v>1045</v>
      </c>
    </row>
    <row r="55" spans="1:16" s="238" customFormat="1">
      <c r="A55" s="590">
        <v>3016</v>
      </c>
      <c r="B55" s="589" t="s">
        <v>1151</v>
      </c>
      <c r="C55" s="589" t="s">
        <v>1052</v>
      </c>
      <c r="D55" s="590">
        <v>1333</v>
      </c>
      <c r="E55" s="589" t="s">
        <v>310</v>
      </c>
      <c r="F55" s="589" t="s">
        <v>1187</v>
      </c>
      <c r="G55" s="590">
        <v>60</v>
      </c>
      <c r="H55" s="590">
        <v>57280</v>
      </c>
      <c r="I55" s="590">
        <v>47010</v>
      </c>
      <c r="J55" s="590">
        <v>250</v>
      </c>
      <c r="K55" s="591">
        <v>9740</v>
      </c>
      <c r="L55" s="590">
        <v>10020</v>
      </c>
      <c r="M55" s="589" t="s">
        <v>1045</v>
      </c>
      <c r="N55" s="589" t="s">
        <v>1045</v>
      </c>
      <c r="O55" s="589" t="s">
        <v>1045</v>
      </c>
      <c r="P55" s="589" t="s">
        <v>1045</v>
      </c>
    </row>
    <row r="56" spans="1:16" s="238" customFormat="1">
      <c r="A56" s="590">
        <v>3016</v>
      </c>
      <c r="B56" s="589" t="s">
        <v>1151</v>
      </c>
      <c r="C56" s="589" t="s">
        <v>1048</v>
      </c>
      <c r="D56" s="590">
        <v>1333</v>
      </c>
      <c r="E56" s="589" t="s">
        <v>1153</v>
      </c>
      <c r="F56" s="589" t="s">
        <v>1186</v>
      </c>
      <c r="G56" s="590">
        <v>60</v>
      </c>
      <c r="H56" s="590">
        <f>57280*1.05</f>
        <v>60144</v>
      </c>
      <c r="I56" s="590">
        <v>51156</v>
      </c>
      <c r="J56" s="590">
        <f>250*1.1</f>
        <v>275</v>
      </c>
      <c r="K56" s="238">
        <f>9740*1.19</f>
        <v>11590.6</v>
      </c>
      <c r="L56" s="590">
        <f>10020*1.1</f>
        <v>11022</v>
      </c>
      <c r="M56" s="589" t="s">
        <v>1045</v>
      </c>
      <c r="N56" s="589" t="s">
        <v>1045</v>
      </c>
      <c r="O56" s="589" t="s">
        <v>1045</v>
      </c>
      <c r="P56" s="589" t="s">
        <v>1045</v>
      </c>
    </row>
    <row r="57" spans="1:16" s="238" customFormat="1">
      <c r="A57" s="590">
        <v>3016</v>
      </c>
      <c r="B57" s="589" t="s">
        <v>1151</v>
      </c>
      <c r="C57" s="589" t="s">
        <v>1052</v>
      </c>
      <c r="D57" s="590">
        <v>1333</v>
      </c>
      <c r="E57" s="589" t="s">
        <v>1153</v>
      </c>
      <c r="F57" s="589" t="s">
        <v>1186</v>
      </c>
      <c r="G57" s="590">
        <v>60</v>
      </c>
      <c r="H57" s="590">
        <v>57280</v>
      </c>
      <c r="I57" s="590">
        <v>47010</v>
      </c>
      <c r="J57" s="590">
        <v>250</v>
      </c>
      <c r="K57" s="591">
        <v>9740</v>
      </c>
      <c r="L57" s="590">
        <v>10020</v>
      </c>
      <c r="M57" s="589" t="s">
        <v>1045</v>
      </c>
      <c r="N57" s="589" t="s">
        <v>1045</v>
      </c>
      <c r="O57" s="589" t="s">
        <v>1045</v>
      </c>
      <c r="P57" s="589" t="s">
        <v>1045</v>
      </c>
    </row>
    <row r="58" spans="1:16" s="238" customFormat="1">
      <c r="A58" s="590">
        <v>3016</v>
      </c>
      <c r="B58" s="589" t="s">
        <v>1151</v>
      </c>
      <c r="C58" s="589" t="s">
        <v>1048</v>
      </c>
      <c r="D58" s="590">
        <v>1333</v>
      </c>
      <c r="E58" s="589" t="s">
        <v>1156</v>
      </c>
      <c r="F58" s="589" t="s">
        <v>1185</v>
      </c>
      <c r="G58" s="590">
        <v>60</v>
      </c>
      <c r="H58" s="590">
        <f>57280*1.05</f>
        <v>60144</v>
      </c>
      <c r="I58" s="590">
        <v>51156</v>
      </c>
      <c r="J58" s="590">
        <f>250*1.1</f>
        <v>275</v>
      </c>
      <c r="K58" s="238">
        <f>9740*1.19</f>
        <v>11590.6</v>
      </c>
      <c r="L58" s="590">
        <f>10020*1.1</f>
        <v>11022</v>
      </c>
      <c r="M58" s="589" t="s">
        <v>1045</v>
      </c>
      <c r="N58" s="589" t="s">
        <v>1045</v>
      </c>
      <c r="O58" s="589" t="s">
        <v>1045</v>
      </c>
      <c r="P58" s="589" t="s">
        <v>1045</v>
      </c>
    </row>
    <row r="59" spans="1:16" s="238" customFormat="1">
      <c r="A59" s="590">
        <v>3016</v>
      </c>
      <c r="B59" s="589" t="s">
        <v>1151</v>
      </c>
      <c r="C59" s="589" t="s">
        <v>1052</v>
      </c>
      <c r="D59" s="590">
        <v>1333</v>
      </c>
      <c r="E59" s="589" t="s">
        <v>1156</v>
      </c>
      <c r="F59" s="589" t="s">
        <v>1185</v>
      </c>
      <c r="G59" s="590">
        <v>60</v>
      </c>
      <c r="H59" s="590">
        <v>57280</v>
      </c>
      <c r="I59" s="590">
        <v>47010</v>
      </c>
      <c r="J59" s="590">
        <v>250</v>
      </c>
      <c r="K59" s="591">
        <v>9740</v>
      </c>
      <c r="L59" s="590">
        <v>10020</v>
      </c>
      <c r="M59" s="589" t="s">
        <v>1045</v>
      </c>
      <c r="N59" s="589" t="s">
        <v>1045</v>
      </c>
      <c r="O59" s="589" t="s">
        <v>1045</v>
      </c>
      <c r="P59" s="589" t="s">
        <v>1045</v>
      </c>
    </row>
    <row r="60" spans="1:16" s="238" customFormat="1">
      <c r="A60" s="590">
        <v>3016</v>
      </c>
      <c r="B60" s="589" t="s">
        <v>1151</v>
      </c>
      <c r="C60" s="589" t="s">
        <v>1048</v>
      </c>
      <c r="D60" s="590">
        <v>1333</v>
      </c>
      <c r="E60" s="589" t="s">
        <v>1173</v>
      </c>
      <c r="F60" s="589" t="s">
        <v>1184</v>
      </c>
      <c r="G60" s="590">
        <v>60</v>
      </c>
      <c r="H60" s="590">
        <f>57280*1.05</f>
        <v>60144</v>
      </c>
      <c r="I60" s="590">
        <v>51156</v>
      </c>
      <c r="J60" s="590">
        <f>250*1.1</f>
        <v>275</v>
      </c>
      <c r="K60" s="238">
        <f>9740*1.19</f>
        <v>11590.6</v>
      </c>
      <c r="L60" s="590">
        <f>10020*1.1</f>
        <v>11022</v>
      </c>
      <c r="M60" s="589" t="s">
        <v>1045</v>
      </c>
      <c r="N60" s="589" t="s">
        <v>1045</v>
      </c>
      <c r="O60" s="589" t="s">
        <v>1045</v>
      </c>
      <c r="P60" s="589" t="s">
        <v>1045</v>
      </c>
    </row>
    <row r="61" spans="1:16" s="238" customFormat="1">
      <c r="A61" s="590">
        <v>3016</v>
      </c>
      <c r="B61" s="589" t="s">
        <v>1151</v>
      </c>
      <c r="C61" s="589" t="s">
        <v>1052</v>
      </c>
      <c r="D61" s="590">
        <v>1333</v>
      </c>
      <c r="E61" s="589" t="s">
        <v>1173</v>
      </c>
      <c r="F61" s="589" t="s">
        <v>1184</v>
      </c>
      <c r="G61" s="590">
        <v>60</v>
      </c>
      <c r="H61" s="590">
        <v>57280</v>
      </c>
      <c r="I61" s="590">
        <v>47010</v>
      </c>
      <c r="J61" s="590">
        <v>250</v>
      </c>
      <c r="K61" s="591">
        <v>9740</v>
      </c>
      <c r="L61" s="590">
        <v>10020</v>
      </c>
      <c r="M61" s="589" t="s">
        <v>1045</v>
      </c>
      <c r="N61" s="589" t="s">
        <v>1045</v>
      </c>
      <c r="O61" s="589" t="s">
        <v>1045</v>
      </c>
      <c r="P61" s="589" t="s">
        <v>1045</v>
      </c>
    </row>
    <row r="62" spans="1:16" s="238" customFormat="1">
      <c r="A62" s="590">
        <v>3016</v>
      </c>
      <c r="B62" s="589" t="s">
        <v>1151</v>
      </c>
      <c r="C62" s="589" t="s">
        <v>1048</v>
      </c>
      <c r="D62" s="590">
        <v>1333</v>
      </c>
      <c r="E62" s="589" t="s">
        <v>1150</v>
      </c>
      <c r="F62" s="589" t="s">
        <v>1183</v>
      </c>
      <c r="G62" s="590">
        <v>105</v>
      </c>
      <c r="H62" s="590">
        <f>57280*1.05</f>
        <v>60144</v>
      </c>
      <c r="I62" s="590">
        <v>51156</v>
      </c>
      <c r="J62" s="590">
        <f>250*1.1</f>
        <v>275</v>
      </c>
      <c r="K62" s="238">
        <f>9740*1.19</f>
        <v>11590.6</v>
      </c>
      <c r="L62" s="590">
        <f>10020*1.1</f>
        <v>11022</v>
      </c>
      <c r="M62" s="589" t="s">
        <v>1045</v>
      </c>
      <c r="N62" s="589" t="s">
        <v>1045</v>
      </c>
      <c r="O62" s="589" t="s">
        <v>1045</v>
      </c>
      <c r="P62" s="589" t="s">
        <v>1045</v>
      </c>
    </row>
    <row r="63" spans="1:16" s="238" customFormat="1">
      <c r="A63" s="590">
        <v>3016</v>
      </c>
      <c r="B63" s="589" t="s">
        <v>1151</v>
      </c>
      <c r="C63" s="589" t="s">
        <v>1052</v>
      </c>
      <c r="D63" s="590">
        <v>1333</v>
      </c>
      <c r="E63" s="589" t="s">
        <v>1150</v>
      </c>
      <c r="F63" s="589" t="s">
        <v>1183</v>
      </c>
      <c r="G63" s="590">
        <v>105</v>
      </c>
      <c r="H63" s="590">
        <v>57280</v>
      </c>
      <c r="I63" s="590">
        <v>47010</v>
      </c>
      <c r="J63" s="590">
        <v>250</v>
      </c>
      <c r="K63" s="591">
        <v>9740</v>
      </c>
      <c r="L63" s="590">
        <v>10020</v>
      </c>
      <c r="M63" s="589" t="s">
        <v>1045</v>
      </c>
      <c r="N63" s="589" t="s">
        <v>1045</v>
      </c>
      <c r="O63" s="589" t="s">
        <v>1045</v>
      </c>
      <c r="P63" s="589" t="s">
        <v>1045</v>
      </c>
    </row>
    <row r="64" spans="1:16" s="238" customFormat="1">
      <c r="A64" s="590">
        <v>3016</v>
      </c>
      <c r="B64" s="589" t="s">
        <v>1151</v>
      </c>
      <c r="C64" s="589" t="s">
        <v>1048</v>
      </c>
      <c r="D64" s="590">
        <v>1366</v>
      </c>
      <c r="E64" s="589" t="s">
        <v>1153</v>
      </c>
      <c r="F64" s="589" t="s">
        <v>1182</v>
      </c>
      <c r="G64" s="590">
        <v>45</v>
      </c>
      <c r="H64" s="590">
        <f>57280*1.05</f>
        <v>60144</v>
      </c>
      <c r="I64" s="590">
        <v>51156</v>
      </c>
      <c r="J64" s="590">
        <f>250*1.1</f>
        <v>275</v>
      </c>
      <c r="K64" s="238">
        <f>9740*1.19</f>
        <v>11590.6</v>
      </c>
      <c r="L64" s="590">
        <f>10020*1.1</f>
        <v>11022</v>
      </c>
      <c r="M64" s="589" t="s">
        <v>1045</v>
      </c>
      <c r="N64" s="589" t="s">
        <v>1045</v>
      </c>
      <c r="O64" s="589" t="s">
        <v>1045</v>
      </c>
      <c r="P64" s="589" t="s">
        <v>1045</v>
      </c>
    </row>
    <row r="65" spans="1:16" s="238" customFormat="1">
      <c r="A65" s="590">
        <v>3016</v>
      </c>
      <c r="B65" s="589" t="s">
        <v>1151</v>
      </c>
      <c r="C65" s="589" t="s">
        <v>1052</v>
      </c>
      <c r="D65" s="590">
        <v>1366</v>
      </c>
      <c r="E65" s="589" t="s">
        <v>1153</v>
      </c>
      <c r="F65" s="589" t="s">
        <v>1182</v>
      </c>
      <c r="G65" s="590">
        <v>45</v>
      </c>
      <c r="H65" s="590">
        <v>57280</v>
      </c>
      <c r="I65" s="590">
        <v>47010</v>
      </c>
      <c r="J65" s="590">
        <v>250</v>
      </c>
      <c r="K65" s="591">
        <v>9740</v>
      </c>
      <c r="L65" s="590">
        <v>10020</v>
      </c>
      <c r="M65" s="589" t="s">
        <v>1045</v>
      </c>
      <c r="N65" s="589" t="s">
        <v>1045</v>
      </c>
      <c r="O65" s="589" t="s">
        <v>1045</v>
      </c>
      <c r="P65" s="589" t="s">
        <v>1045</v>
      </c>
    </row>
    <row r="66" spans="1:16" s="238" customFormat="1">
      <c r="A66" s="590">
        <v>3016</v>
      </c>
      <c r="B66" s="589" t="s">
        <v>1151</v>
      </c>
      <c r="C66" s="589" t="s">
        <v>1048</v>
      </c>
      <c r="D66" s="590">
        <v>1366</v>
      </c>
      <c r="E66" s="589" t="s">
        <v>1156</v>
      </c>
      <c r="F66" s="589" t="s">
        <v>1181</v>
      </c>
      <c r="G66" s="590">
        <v>45</v>
      </c>
      <c r="H66" s="590">
        <f>57280*1.05</f>
        <v>60144</v>
      </c>
      <c r="I66" s="590">
        <v>51156</v>
      </c>
      <c r="J66" s="590">
        <f>250*1.1</f>
        <v>275</v>
      </c>
      <c r="K66" s="238">
        <f>9740*1.19</f>
        <v>11590.6</v>
      </c>
      <c r="L66" s="590">
        <f>10020*1.1</f>
        <v>11022</v>
      </c>
      <c r="M66" s="589" t="s">
        <v>1045</v>
      </c>
      <c r="N66" s="589" t="s">
        <v>1045</v>
      </c>
      <c r="O66" s="589" t="s">
        <v>1045</v>
      </c>
      <c r="P66" s="589" t="s">
        <v>1045</v>
      </c>
    </row>
    <row r="67" spans="1:16" s="238" customFormat="1">
      <c r="A67" s="590">
        <v>3016</v>
      </c>
      <c r="B67" s="589" t="s">
        <v>1151</v>
      </c>
      <c r="C67" s="589" t="s">
        <v>1052</v>
      </c>
      <c r="D67" s="590">
        <v>1366</v>
      </c>
      <c r="E67" s="589" t="s">
        <v>1156</v>
      </c>
      <c r="F67" s="589" t="s">
        <v>1181</v>
      </c>
      <c r="G67" s="590">
        <v>45</v>
      </c>
      <c r="H67" s="590">
        <v>57280</v>
      </c>
      <c r="I67" s="590">
        <v>47010</v>
      </c>
      <c r="J67" s="590">
        <v>250</v>
      </c>
      <c r="K67" s="591">
        <v>9740</v>
      </c>
      <c r="L67" s="590">
        <v>10020</v>
      </c>
      <c r="M67" s="589" t="s">
        <v>1045</v>
      </c>
      <c r="N67" s="589" t="s">
        <v>1045</v>
      </c>
      <c r="O67" s="589" t="s">
        <v>1045</v>
      </c>
      <c r="P67" s="589" t="s">
        <v>1045</v>
      </c>
    </row>
    <row r="68" spans="1:16" s="238" customFormat="1">
      <c r="A68" s="590">
        <v>3016</v>
      </c>
      <c r="B68" s="589" t="s">
        <v>1151</v>
      </c>
      <c r="C68" s="589" t="s">
        <v>1048</v>
      </c>
      <c r="D68" s="590">
        <v>1366</v>
      </c>
      <c r="E68" s="589" t="s">
        <v>1173</v>
      </c>
      <c r="F68" s="589" t="s">
        <v>1180</v>
      </c>
      <c r="G68" s="590">
        <v>45</v>
      </c>
      <c r="H68" s="590">
        <f>57280*1.05</f>
        <v>60144</v>
      </c>
      <c r="I68" s="590">
        <v>51156</v>
      </c>
      <c r="J68" s="590">
        <f>250*1.1</f>
        <v>275</v>
      </c>
      <c r="K68" s="238">
        <f>9740*1.19</f>
        <v>11590.6</v>
      </c>
      <c r="L68" s="590">
        <f>10020*1.1</f>
        <v>11022</v>
      </c>
      <c r="M68" s="589" t="s">
        <v>1045</v>
      </c>
      <c r="N68" s="589" t="s">
        <v>1045</v>
      </c>
      <c r="O68" s="589" t="s">
        <v>1045</v>
      </c>
      <c r="P68" s="589" t="s">
        <v>1045</v>
      </c>
    </row>
    <row r="69" spans="1:16" s="238" customFormat="1">
      <c r="A69" s="590">
        <v>3016</v>
      </c>
      <c r="B69" s="589" t="s">
        <v>1151</v>
      </c>
      <c r="C69" s="589" t="s">
        <v>1052</v>
      </c>
      <c r="D69" s="590">
        <v>1366</v>
      </c>
      <c r="E69" s="589" t="s">
        <v>1173</v>
      </c>
      <c r="F69" s="589" t="s">
        <v>1180</v>
      </c>
      <c r="G69" s="590">
        <v>45</v>
      </c>
      <c r="H69" s="590">
        <v>57280</v>
      </c>
      <c r="I69" s="590">
        <v>47010</v>
      </c>
      <c r="J69" s="590">
        <v>250</v>
      </c>
      <c r="K69" s="591">
        <v>9740</v>
      </c>
      <c r="L69" s="590">
        <v>10020</v>
      </c>
      <c r="M69" s="589" t="s">
        <v>1045</v>
      </c>
      <c r="N69" s="589" t="s">
        <v>1045</v>
      </c>
      <c r="O69" s="589" t="s">
        <v>1045</v>
      </c>
      <c r="P69" s="589" t="s">
        <v>1045</v>
      </c>
    </row>
    <row r="70" spans="1:16" s="238" customFormat="1">
      <c r="A70" s="590">
        <v>3016</v>
      </c>
      <c r="B70" s="589" t="s">
        <v>1151</v>
      </c>
      <c r="C70" s="589" t="s">
        <v>1048</v>
      </c>
      <c r="D70" s="590">
        <v>1366</v>
      </c>
      <c r="E70" s="589" t="s">
        <v>1150</v>
      </c>
      <c r="F70" s="589" t="s">
        <v>1179</v>
      </c>
      <c r="G70" s="590">
        <v>90</v>
      </c>
      <c r="H70" s="590">
        <f>57280*1.05</f>
        <v>60144</v>
      </c>
      <c r="I70" s="590">
        <v>51156</v>
      </c>
      <c r="J70" s="590">
        <f>250*1.1</f>
        <v>275</v>
      </c>
      <c r="K70" s="238">
        <f>9740*1.19</f>
        <v>11590.6</v>
      </c>
      <c r="L70" s="590">
        <f>10020*1.1</f>
        <v>11022</v>
      </c>
      <c r="M70" s="589" t="s">
        <v>1045</v>
      </c>
      <c r="N70" s="589" t="s">
        <v>1045</v>
      </c>
      <c r="O70" s="589" t="s">
        <v>1045</v>
      </c>
      <c r="P70" s="589" t="s">
        <v>1045</v>
      </c>
    </row>
    <row r="71" spans="1:16" s="238" customFormat="1">
      <c r="A71" s="590">
        <v>3016</v>
      </c>
      <c r="B71" s="589" t="s">
        <v>1151</v>
      </c>
      <c r="C71" s="589" t="s">
        <v>1052</v>
      </c>
      <c r="D71" s="590">
        <v>1366</v>
      </c>
      <c r="E71" s="589" t="s">
        <v>1150</v>
      </c>
      <c r="F71" s="589" t="s">
        <v>1179</v>
      </c>
      <c r="G71" s="590">
        <v>90</v>
      </c>
      <c r="H71" s="590">
        <v>57280</v>
      </c>
      <c r="I71" s="590">
        <v>47010</v>
      </c>
      <c r="J71" s="590">
        <v>250</v>
      </c>
      <c r="K71" s="591">
        <v>9740</v>
      </c>
      <c r="L71" s="590">
        <v>10020</v>
      </c>
      <c r="M71" s="589" t="s">
        <v>1045</v>
      </c>
      <c r="N71" s="589" t="s">
        <v>1045</v>
      </c>
      <c r="O71" s="589" t="s">
        <v>1045</v>
      </c>
      <c r="P71" s="589" t="s">
        <v>1045</v>
      </c>
    </row>
    <row r="72" spans="1:16" s="238" customFormat="1">
      <c r="A72" s="590">
        <v>3016</v>
      </c>
      <c r="B72" s="589" t="s">
        <v>1151</v>
      </c>
      <c r="C72" s="589" t="s">
        <v>1048</v>
      </c>
      <c r="D72" s="590">
        <v>1395</v>
      </c>
      <c r="E72" s="589" t="s">
        <v>1153</v>
      </c>
      <c r="F72" s="589" t="s">
        <v>1178</v>
      </c>
      <c r="G72" s="590">
        <v>75</v>
      </c>
      <c r="H72" s="590">
        <f>57280*1.05</f>
        <v>60144</v>
      </c>
      <c r="I72" s="590">
        <v>51156</v>
      </c>
      <c r="J72" s="590">
        <f>250*1.1</f>
        <v>275</v>
      </c>
      <c r="K72" s="238">
        <f>9740*1.19</f>
        <v>11590.6</v>
      </c>
      <c r="L72" s="590">
        <f>10020*1.1</f>
        <v>11022</v>
      </c>
      <c r="M72" s="589" t="s">
        <v>1045</v>
      </c>
      <c r="N72" s="589" t="s">
        <v>1045</v>
      </c>
      <c r="O72" s="589" t="s">
        <v>1045</v>
      </c>
      <c r="P72" s="589" t="s">
        <v>1045</v>
      </c>
    </row>
    <row r="73" spans="1:16" s="238" customFormat="1">
      <c r="A73" s="590">
        <v>3016</v>
      </c>
      <c r="B73" s="589" t="s">
        <v>1151</v>
      </c>
      <c r="C73" s="589" t="s">
        <v>1052</v>
      </c>
      <c r="D73" s="590">
        <v>1395</v>
      </c>
      <c r="E73" s="589" t="s">
        <v>1153</v>
      </c>
      <c r="F73" s="589" t="s">
        <v>1178</v>
      </c>
      <c r="G73" s="590">
        <v>75</v>
      </c>
      <c r="H73" s="590">
        <v>57280</v>
      </c>
      <c r="I73" s="590">
        <v>47010</v>
      </c>
      <c r="J73" s="590">
        <v>250</v>
      </c>
      <c r="K73" s="591">
        <v>9740</v>
      </c>
      <c r="L73" s="590">
        <v>10020</v>
      </c>
      <c r="M73" s="589" t="s">
        <v>1045</v>
      </c>
      <c r="N73" s="589" t="s">
        <v>1045</v>
      </c>
      <c r="O73" s="589" t="s">
        <v>1045</v>
      </c>
      <c r="P73" s="589" t="s">
        <v>1045</v>
      </c>
    </row>
    <row r="74" spans="1:16" s="238" customFormat="1">
      <c r="A74" s="590">
        <v>3016</v>
      </c>
      <c r="B74" s="589" t="s">
        <v>1151</v>
      </c>
      <c r="C74" s="589" t="s">
        <v>1048</v>
      </c>
      <c r="D74" s="590">
        <v>1395</v>
      </c>
      <c r="E74" s="589" t="s">
        <v>1150</v>
      </c>
      <c r="F74" s="589" t="s">
        <v>1177</v>
      </c>
      <c r="G74" s="590">
        <v>45</v>
      </c>
      <c r="H74" s="590">
        <f>57280*1.05</f>
        <v>60144</v>
      </c>
      <c r="I74" s="590">
        <v>51156</v>
      </c>
      <c r="J74" s="590">
        <f>250*1.1</f>
        <v>275</v>
      </c>
      <c r="K74" s="238">
        <f>9740*1.19</f>
        <v>11590.6</v>
      </c>
      <c r="L74" s="590">
        <f>10020*1.1</f>
        <v>11022</v>
      </c>
      <c r="M74" s="589" t="s">
        <v>1045</v>
      </c>
      <c r="N74" s="589" t="s">
        <v>1045</v>
      </c>
      <c r="O74" s="589" t="s">
        <v>1045</v>
      </c>
      <c r="P74" s="589" t="s">
        <v>1045</v>
      </c>
    </row>
    <row r="75" spans="1:16" s="238" customFormat="1">
      <c r="A75" s="590">
        <v>3016</v>
      </c>
      <c r="B75" s="589" t="s">
        <v>1151</v>
      </c>
      <c r="C75" s="589" t="s">
        <v>1052</v>
      </c>
      <c r="D75" s="590">
        <v>1395</v>
      </c>
      <c r="E75" s="589" t="s">
        <v>1150</v>
      </c>
      <c r="F75" s="589" t="s">
        <v>1177</v>
      </c>
      <c r="G75" s="590">
        <v>45</v>
      </c>
      <c r="H75" s="590">
        <v>57280</v>
      </c>
      <c r="I75" s="590">
        <v>47010</v>
      </c>
      <c r="J75" s="590">
        <v>250</v>
      </c>
      <c r="K75" s="591">
        <v>9740</v>
      </c>
      <c r="L75" s="590">
        <v>10020</v>
      </c>
      <c r="M75" s="589" t="s">
        <v>1045</v>
      </c>
      <c r="N75" s="589" t="s">
        <v>1045</v>
      </c>
      <c r="O75" s="589" t="s">
        <v>1045</v>
      </c>
      <c r="P75" s="589" t="s">
        <v>1045</v>
      </c>
    </row>
    <row r="76" spans="1:16" s="238" customFormat="1">
      <c r="A76" s="590">
        <v>3016</v>
      </c>
      <c r="B76" s="589" t="s">
        <v>1151</v>
      </c>
      <c r="C76" s="589" t="s">
        <v>1048</v>
      </c>
      <c r="D76" s="590">
        <v>1442</v>
      </c>
      <c r="E76" s="589" t="s">
        <v>310</v>
      </c>
      <c r="F76" s="589" t="s">
        <v>1176</v>
      </c>
      <c r="G76" s="590">
        <v>60</v>
      </c>
      <c r="H76" s="590">
        <f>57280*1.05</f>
        <v>60144</v>
      </c>
      <c r="I76" s="590">
        <v>51156</v>
      </c>
      <c r="J76" s="590">
        <f>250*1.1</f>
        <v>275</v>
      </c>
      <c r="K76" s="238">
        <f>9740*1.19</f>
        <v>11590.6</v>
      </c>
      <c r="L76" s="590">
        <f>10020*1.1</f>
        <v>11022</v>
      </c>
      <c r="M76" s="589" t="s">
        <v>1045</v>
      </c>
      <c r="N76" s="589" t="s">
        <v>1045</v>
      </c>
      <c r="O76" s="589" t="s">
        <v>1045</v>
      </c>
      <c r="P76" s="589" t="s">
        <v>1045</v>
      </c>
    </row>
    <row r="77" spans="1:16" s="238" customFormat="1">
      <c r="A77" s="590">
        <v>3016</v>
      </c>
      <c r="B77" s="589" t="s">
        <v>1151</v>
      </c>
      <c r="C77" s="589" t="s">
        <v>1052</v>
      </c>
      <c r="D77" s="590">
        <v>1442</v>
      </c>
      <c r="E77" s="589" t="s">
        <v>310</v>
      </c>
      <c r="F77" s="589" t="s">
        <v>1176</v>
      </c>
      <c r="G77" s="590">
        <v>60</v>
      </c>
      <c r="H77" s="590">
        <v>57280</v>
      </c>
      <c r="I77" s="590">
        <v>47010</v>
      </c>
      <c r="J77" s="590">
        <v>250</v>
      </c>
      <c r="K77" s="591">
        <v>9740</v>
      </c>
      <c r="L77" s="590">
        <v>10020</v>
      </c>
      <c r="M77" s="589" t="s">
        <v>1045</v>
      </c>
      <c r="N77" s="589" t="s">
        <v>1045</v>
      </c>
      <c r="O77" s="589" t="s">
        <v>1045</v>
      </c>
      <c r="P77" s="589" t="s">
        <v>1045</v>
      </c>
    </row>
    <row r="78" spans="1:16" s="238" customFormat="1">
      <c r="A78" s="590">
        <v>3016</v>
      </c>
      <c r="B78" s="589" t="s">
        <v>1151</v>
      </c>
      <c r="C78" s="589" t="s">
        <v>1048</v>
      </c>
      <c r="D78" s="590">
        <v>1442</v>
      </c>
      <c r="E78" s="589" t="s">
        <v>1153</v>
      </c>
      <c r="F78" s="589" t="s">
        <v>1175</v>
      </c>
      <c r="G78" s="590">
        <v>45</v>
      </c>
      <c r="H78" s="590">
        <f>57280*1.05</f>
        <v>60144</v>
      </c>
      <c r="I78" s="590">
        <v>51156</v>
      </c>
      <c r="J78" s="590">
        <f>250*1.1</f>
        <v>275</v>
      </c>
      <c r="K78" s="238">
        <f>9740*1.19</f>
        <v>11590.6</v>
      </c>
      <c r="L78" s="590">
        <f>10020*1.1</f>
        <v>11022</v>
      </c>
      <c r="M78" s="589" t="s">
        <v>1045</v>
      </c>
      <c r="N78" s="589" t="s">
        <v>1045</v>
      </c>
      <c r="O78" s="589" t="s">
        <v>1045</v>
      </c>
      <c r="P78" s="589" t="s">
        <v>1045</v>
      </c>
    </row>
    <row r="79" spans="1:16" s="238" customFormat="1">
      <c r="A79" s="590">
        <v>3016</v>
      </c>
      <c r="B79" s="589" t="s">
        <v>1151</v>
      </c>
      <c r="C79" s="589" t="s">
        <v>1052</v>
      </c>
      <c r="D79" s="590">
        <v>1442</v>
      </c>
      <c r="E79" s="589" t="s">
        <v>1153</v>
      </c>
      <c r="F79" s="589" t="s">
        <v>1175</v>
      </c>
      <c r="G79" s="590">
        <v>45</v>
      </c>
      <c r="H79" s="590">
        <v>57280</v>
      </c>
      <c r="I79" s="590">
        <v>47010</v>
      </c>
      <c r="J79" s="590">
        <v>250</v>
      </c>
      <c r="K79" s="591">
        <v>9740</v>
      </c>
      <c r="L79" s="590">
        <v>10020</v>
      </c>
      <c r="M79" s="589" t="s">
        <v>1045</v>
      </c>
      <c r="N79" s="589" t="s">
        <v>1045</v>
      </c>
      <c r="O79" s="589" t="s">
        <v>1045</v>
      </c>
      <c r="P79" s="589" t="s">
        <v>1045</v>
      </c>
    </row>
    <row r="80" spans="1:16" s="238" customFormat="1">
      <c r="A80" s="590">
        <v>3016</v>
      </c>
      <c r="B80" s="589" t="s">
        <v>1151</v>
      </c>
      <c r="C80" s="589" t="s">
        <v>1048</v>
      </c>
      <c r="D80" s="590">
        <v>1442</v>
      </c>
      <c r="E80" s="589" t="s">
        <v>1156</v>
      </c>
      <c r="F80" s="589" t="s">
        <v>1174</v>
      </c>
      <c r="G80" s="590">
        <v>45</v>
      </c>
      <c r="H80" s="590">
        <f>57280*1.05</f>
        <v>60144</v>
      </c>
      <c r="I80" s="590">
        <v>51156</v>
      </c>
      <c r="J80" s="590">
        <f>250*1.1</f>
        <v>275</v>
      </c>
      <c r="K80" s="238">
        <f>9740*1.19</f>
        <v>11590.6</v>
      </c>
      <c r="L80" s="590">
        <f>10020*1.1</f>
        <v>11022</v>
      </c>
      <c r="M80" s="589" t="s">
        <v>1045</v>
      </c>
      <c r="N80" s="589" t="s">
        <v>1045</v>
      </c>
      <c r="O80" s="589" t="s">
        <v>1045</v>
      </c>
      <c r="P80" s="589" t="s">
        <v>1045</v>
      </c>
    </row>
    <row r="81" spans="1:16" s="238" customFormat="1">
      <c r="A81" s="590">
        <v>3016</v>
      </c>
      <c r="B81" s="589" t="s">
        <v>1151</v>
      </c>
      <c r="C81" s="589" t="s">
        <v>1052</v>
      </c>
      <c r="D81" s="590">
        <v>1442</v>
      </c>
      <c r="E81" s="589" t="s">
        <v>1156</v>
      </c>
      <c r="F81" s="589" t="s">
        <v>1174</v>
      </c>
      <c r="G81" s="590">
        <v>45</v>
      </c>
      <c r="H81" s="590">
        <v>57280</v>
      </c>
      <c r="I81" s="590">
        <v>47010</v>
      </c>
      <c r="J81" s="590">
        <v>250</v>
      </c>
      <c r="K81" s="591">
        <v>9740</v>
      </c>
      <c r="L81" s="590">
        <v>10020</v>
      </c>
      <c r="M81" s="589" t="s">
        <v>1045</v>
      </c>
      <c r="N81" s="589" t="s">
        <v>1045</v>
      </c>
      <c r="O81" s="589" t="s">
        <v>1045</v>
      </c>
      <c r="P81" s="589" t="s">
        <v>1045</v>
      </c>
    </row>
    <row r="82" spans="1:16" s="238" customFormat="1">
      <c r="A82" s="590">
        <v>3016</v>
      </c>
      <c r="B82" s="589" t="s">
        <v>1151</v>
      </c>
      <c r="C82" s="589" t="s">
        <v>1048</v>
      </c>
      <c r="D82" s="590">
        <v>1442</v>
      </c>
      <c r="E82" s="589" t="s">
        <v>1173</v>
      </c>
      <c r="F82" s="589" t="s">
        <v>1172</v>
      </c>
      <c r="G82" s="590">
        <v>45</v>
      </c>
      <c r="H82" s="590">
        <f>57280*1.05</f>
        <v>60144</v>
      </c>
      <c r="I82" s="590">
        <v>51156</v>
      </c>
      <c r="J82" s="590">
        <f>250*1.1</f>
        <v>275</v>
      </c>
      <c r="K82" s="238">
        <f>9740*1.19</f>
        <v>11590.6</v>
      </c>
      <c r="L82" s="590">
        <f>10020*1.1</f>
        <v>11022</v>
      </c>
      <c r="M82" s="589" t="s">
        <v>1045</v>
      </c>
      <c r="N82" s="589" t="s">
        <v>1045</v>
      </c>
      <c r="O82" s="589" t="s">
        <v>1045</v>
      </c>
      <c r="P82" s="589" t="s">
        <v>1045</v>
      </c>
    </row>
    <row r="83" spans="1:16" s="238" customFormat="1">
      <c r="A83" s="590">
        <v>3016</v>
      </c>
      <c r="B83" s="589" t="s">
        <v>1151</v>
      </c>
      <c r="C83" s="589" t="s">
        <v>1052</v>
      </c>
      <c r="D83" s="590">
        <v>1442</v>
      </c>
      <c r="E83" s="589" t="s">
        <v>1173</v>
      </c>
      <c r="F83" s="589" t="s">
        <v>1172</v>
      </c>
      <c r="G83" s="590">
        <v>45</v>
      </c>
      <c r="H83" s="590">
        <v>57280</v>
      </c>
      <c r="I83" s="590">
        <v>47010</v>
      </c>
      <c r="J83" s="590">
        <v>250</v>
      </c>
      <c r="K83" s="591">
        <v>9740</v>
      </c>
      <c r="L83" s="590">
        <v>10020</v>
      </c>
      <c r="M83" s="589" t="s">
        <v>1045</v>
      </c>
      <c r="N83" s="589" t="s">
        <v>1045</v>
      </c>
      <c r="O83" s="589" t="s">
        <v>1045</v>
      </c>
      <c r="P83" s="589" t="s">
        <v>1045</v>
      </c>
    </row>
    <row r="84" spans="1:16" s="238" customFormat="1">
      <c r="A84" s="590">
        <v>3016</v>
      </c>
      <c r="B84" s="589" t="s">
        <v>1151</v>
      </c>
      <c r="C84" s="589" t="s">
        <v>1048</v>
      </c>
      <c r="D84" s="590">
        <v>1442</v>
      </c>
      <c r="E84" s="589" t="s">
        <v>1150</v>
      </c>
      <c r="F84" s="589" t="s">
        <v>1171</v>
      </c>
      <c r="G84" s="590">
        <v>105</v>
      </c>
      <c r="H84" s="590">
        <f>57280*1.05</f>
        <v>60144</v>
      </c>
      <c r="I84" s="590">
        <v>51156</v>
      </c>
      <c r="J84" s="590">
        <f>250*1.1</f>
        <v>275</v>
      </c>
      <c r="K84" s="238">
        <f>9740*1.19</f>
        <v>11590.6</v>
      </c>
      <c r="L84" s="590">
        <f>10020*1.1</f>
        <v>11022</v>
      </c>
      <c r="M84" s="589" t="s">
        <v>1045</v>
      </c>
      <c r="N84" s="589" t="s">
        <v>1045</v>
      </c>
      <c r="O84" s="589" t="s">
        <v>1045</v>
      </c>
      <c r="P84" s="589" t="s">
        <v>1045</v>
      </c>
    </row>
    <row r="85" spans="1:16" s="238" customFormat="1">
      <c r="A85" s="590">
        <v>3016</v>
      </c>
      <c r="B85" s="589" t="s">
        <v>1151</v>
      </c>
      <c r="C85" s="589" t="s">
        <v>1052</v>
      </c>
      <c r="D85" s="590">
        <v>1442</v>
      </c>
      <c r="E85" s="589" t="s">
        <v>1150</v>
      </c>
      <c r="F85" s="589" t="s">
        <v>1171</v>
      </c>
      <c r="G85" s="590">
        <v>105</v>
      </c>
      <c r="H85" s="590">
        <v>57280</v>
      </c>
      <c r="I85" s="590">
        <v>47010</v>
      </c>
      <c r="J85" s="590">
        <v>250</v>
      </c>
      <c r="K85" s="591">
        <v>9740</v>
      </c>
      <c r="L85" s="590">
        <v>10020</v>
      </c>
      <c r="M85" s="589" t="s">
        <v>1045</v>
      </c>
      <c r="N85" s="589" t="s">
        <v>1045</v>
      </c>
      <c r="O85" s="589" t="s">
        <v>1045</v>
      </c>
      <c r="P85" s="589" t="s">
        <v>1045</v>
      </c>
    </row>
    <row r="86" spans="1:16" s="238" customFormat="1">
      <c r="A86" s="590">
        <v>3016</v>
      </c>
      <c r="B86" s="589" t="s">
        <v>1151</v>
      </c>
      <c r="C86" s="589" t="s">
        <v>1048</v>
      </c>
      <c r="D86" s="590">
        <v>1495</v>
      </c>
      <c r="E86" s="589" t="s">
        <v>1153</v>
      </c>
      <c r="F86" s="589" t="s">
        <v>1170</v>
      </c>
      <c r="G86" s="590">
        <v>60</v>
      </c>
      <c r="H86" s="590">
        <f>41970*1.05</f>
        <v>44068.5</v>
      </c>
      <c r="I86" s="590">
        <f>27830*1.05</f>
        <v>29221.5</v>
      </c>
      <c r="J86" s="590">
        <f>250*1.1</f>
        <v>275</v>
      </c>
      <c r="K86" s="238">
        <f>9740*1.19</f>
        <v>11590.6</v>
      </c>
      <c r="L86" s="590">
        <f>10020*1.1</f>
        <v>11022</v>
      </c>
      <c r="M86" s="589" t="s">
        <v>1045</v>
      </c>
      <c r="N86" s="589" t="s">
        <v>1045</v>
      </c>
      <c r="O86" s="589" t="s">
        <v>1045</v>
      </c>
      <c r="P86" s="589" t="s">
        <v>1045</v>
      </c>
    </row>
    <row r="87" spans="1:16" s="238" customFormat="1">
      <c r="A87" s="590">
        <v>3016</v>
      </c>
      <c r="B87" s="589" t="s">
        <v>1151</v>
      </c>
      <c r="C87" s="589" t="s">
        <v>1052</v>
      </c>
      <c r="D87" s="590">
        <v>1495</v>
      </c>
      <c r="E87" s="589" t="s">
        <v>1153</v>
      </c>
      <c r="F87" s="589" t="s">
        <v>1170</v>
      </c>
      <c r="G87" s="590">
        <v>60</v>
      </c>
      <c r="H87" s="590">
        <v>41970</v>
      </c>
      <c r="I87" s="590">
        <v>27830</v>
      </c>
      <c r="J87" s="590">
        <v>250</v>
      </c>
      <c r="K87" s="591">
        <v>9740</v>
      </c>
      <c r="L87" s="590">
        <v>10020</v>
      </c>
      <c r="M87" s="589" t="s">
        <v>1045</v>
      </c>
      <c r="N87" s="589" t="s">
        <v>1045</v>
      </c>
      <c r="O87" s="589" t="s">
        <v>1045</v>
      </c>
      <c r="P87" s="589" t="s">
        <v>1045</v>
      </c>
    </row>
    <row r="88" spans="1:16" s="238" customFormat="1">
      <c r="A88" s="590">
        <v>3016</v>
      </c>
      <c r="B88" s="589" t="s">
        <v>1151</v>
      </c>
      <c r="C88" s="589" t="s">
        <v>1048</v>
      </c>
      <c r="D88" s="590">
        <v>3632</v>
      </c>
      <c r="E88" s="589" t="s">
        <v>310</v>
      </c>
      <c r="F88" s="589" t="s">
        <v>1169</v>
      </c>
      <c r="G88" s="590">
        <v>52</v>
      </c>
      <c r="H88" s="590">
        <f>41970*1.05</f>
        <v>44068.5</v>
      </c>
      <c r="I88" s="590">
        <f>27830*1.05</f>
        <v>29221.5</v>
      </c>
      <c r="J88" s="590">
        <f>250*1.1</f>
        <v>275</v>
      </c>
      <c r="K88" s="238">
        <f>9740*1.19</f>
        <v>11590.6</v>
      </c>
      <c r="L88" s="590">
        <f>10020*1.1</f>
        <v>11022</v>
      </c>
      <c r="M88" s="589" t="s">
        <v>1045</v>
      </c>
      <c r="N88" s="589" t="s">
        <v>1045</v>
      </c>
      <c r="O88" s="589" t="s">
        <v>1045</v>
      </c>
      <c r="P88" s="589" t="s">
        <v>1045</v>
      </c>
    </row>
    <row r="89" spans="1:16" s="238" customFormat="1">
      <c r="A89" s="590">
        <v>3016</v>
      </c>
      <c r="B89" s="589" t="s">
        <v>1151</v>
      </c>
      <c r="C89" s="589" t="s">
        <v>1052</v>
      </c>
      <c r="D89" s="590">
        <v>3632</v>
      </c>
      <c r="E89" s="589" t="s">
        <v>310</v>
      </c>
      <c r="F89" s="589" t="s">
        <v>1169</v>
      </c>
      <c r="G89" s="590">
        <v>52</v>
      </c>
      <c r="H89" s="590">
        <v>41970</v>
      </c>
      <c r="I89" s="590">
        <v>27830</v>
      </c>
      <c r="J89" s="590">
        <v>250</v>
      </c>
      <c r="K89" s="591">
        <v>9740</v>
      </c>
      <c r="L89" s="590">
        <v>10020</v>
      </c>
      <c r="M89" s="589" t="s">
        <v>1045</v>
      </c>
      <c r="N89" s="589" t="s">
        <v>1045</v>
      </c>
      <c r="O89" s="589" t="s">
        <v>1045</v>
      </c>
      <c r="P89" s="589" t="s">
        <v>1045</v>
      </c>
    </row>
    <row r="90" spans="1:16" s="238" customFormat="1">
      <c r="A90" s="590">
        <v>3016</v>
      </c>
      <c r="B90" s="589" t="s">
        <v>1151</v>
      </c>
      <c r="C90" s="589" t="s">
        <v>1048</v>
      </c>
      <c r="D90" s="590">
        <v>3652</v>
      </c>
      <c r="E90" s="589" t="s">
        <v>310</v>
      </c>
      <c r="F90" s="589" t="s">
        <v>1168</v>
      </c>
      <c r="G90" s="590">
        <v>59.5</v>
      </c>
      <c r="H90" s="590">
        <f>41970*1.05</f>
        <v>44068.5</v>
      </c>
      <c r="I90" s="590">
        <f>27830*1.05</f>
        <v>29221.5</v>
      </c>
      <c r="J90" s="590">
        <f>250*1.1</f>
        <v>275</v>
      </c>
      <c r="K90" s="238">
        <f>9740*1.19</f>
        <v>11590.6</v>
      </c>
      <c r="L90" s="590">
        <f>10020*1.1</f>
        <v>11022</v>
      </c>
      <c r="M90" s="589" t="s">
        <v>1045</v>
      </c>
      <c r="N90" s="589" t="s">
        <v>1045</v>
      </c>
      <c r="O90" s="589" t="s">
        <v>1045</v>
      </c>
      <c r="P90" s="589" t="s">
        <v>1045</v>
      </c>
    </row>
    <row r="91" spans="1:16" s="238" customFormat="1">
      <c r="A91" s="590">
        <v>3016</v>
      </c>
      <c r="B91" s="589" t="s">
        <v>1151</v>
      </c>
      <c r="C91" s="589" t="s">
        <v>1052</v>
      </c>
      <c r="D91" s="590">
        <v>3652</v>
      </c>
      <c r="E91" s="589" t="s">
        <v>310</v>
      </c>
      <c r="F91" s="589" t="s">
        <v>1168</v>
      </c>
      <c r="G91" s="590">
        <v>59.5</v>
      </c>
      <c r="H91" s="590">
        <v>41970</v>
      </c>
      <c r="I91" s="590">
        <v>27830</v>
      </c>
      <c r="J91" s="590">
        <v>250</v>
      </c>
      <c r="K91" s="591">
        <v>9740</v>
      </c>
      <c r="L91" s="590">
        <v>10020</v>
      </c>
      <c r="M91" s="589" t="s">
        <v>1045</v>
      </c>
      <c r="N91" s="589" t="s">
        <v>1045</v>
      </c>
      <c r="O91" s="589" t="s">
        <v>1045</v>
      </c>
      <c r="P91" s="589" t="s">
        <v>1045</v>
      </c>
    </row>
    <row r="92" spans="1:16" s="238" customFormat="1">
      <c r="A92" s="590">
        <v>3016</v>
      </c>
      <c r="B92" s="589" t="s">
        <v>1151</v>
      </c>
      <c r="C92" s="589" t="s">
        <v>1048</v>
      </c>
      <c r="D92" s="590">
        <v>3660</v>
      </c>
      <c r="E92" s="589" t="s">
        <v>310</v>
      </c>
      <c r="F92" s="589" t="s">
        <v>1167</v>
      </c>
      <c r="G92" s="590">
        <v>89.5</v>
      </c>
      <c r="H92" s="590">
        <f>41970*1.05</f>
        <v>44068.5</v>
      </c>
      <c r="I92" s="590">
        <f>27830*1.05</f>
        <v>29221.5</v>
      </c>
      <c r="J92" s="590">
        <f>250*1.1</f>
        <v>275</v>
      </c>
      <c r="K92" s="238">
        <f>9740*1.19</f>
        <v>11590.6</v>
      </c>
      <c r="L92" s="590">
        <f>10020*1.1</f>
        <v>11022</v>
      </c>
      <c r="M92" s="589" t="s">
        <v>1045</v>
      </c>
      <c r="N92" s="589" t="s">
        <v>1045</v>
      </c>
      <c r="O92" s="589" t="s">
        <v>1045</v>
      </c>
      <c r="P92" s="589" t="s">
        <v>1045</v>
      </c>
    </row>
    <row r="93" spans="1:16" s="238" customFormat="1">
      <c r="A93" s="590">
        <v>3016</v>
      </c>
      <c r="B93" s="589" t="s">
        <v>1151</v>
      </c>
      <c r="C93" s="589" t="s">
        <v>1052</v>
      </c>
      <c r="D93" s="590">
        <v>3660</v>
      </c>
      <c r="E93" s="589" t="s">
        <v>310</v>
      </c>
      <c r="F93" s="589" t="s">
        <v>1167</v>
      </c>
      <c r="G93" s="590">
        <v>89.5</v>
      </c>
      <c r="H93" s="590">
        <v>41970</v>
      </c>
      <c r="I93" s="590">
        <v>27830</v>
      </c>
      <c r="J93" s="590">
        <v>250</v>
      </c>
      <c r="K93" s="591">
        <v>9740</v>
      </c>
      <c r="L93" s="590">
        <v>10020</v>
      </c>
      <c r="M93" s="589" t="s">
        <v>1045</v>
      </c>
      <c r="N93" s="589" t="s">
        <v>1045</v>
      </c>
      <c r="O93" s="589" t="s">
        <v>1045</v>
      </c>
      <c r="P93" s="589" t="s">
        <v>1045</v>
      </c>
    </row>
    <row r="94" spans="1:16" s="238" customFormat="1">
      <c r="A94" s="590">
        <v>3016</v>
      </c>
      <c r="B94" s="589" t="s">
        <v>1151</v>
      </c>
      <c r="C94" s="589" t="s">
        <v>1048</v>
      </c>
      <c r="D94" s="590">
        <v>2958</v>
      </c>
      <c r="E94" s="589" t="s">
        <v>310</v>
      </c>
      <c r="F94" s="589" t="s">
        <v>1166</v>
      </c>
      <c r="G94" s="590">
        <v>12</v>
      </c>
      <c r="H94" s="590">
        <f>41970*1.05</f>
        <v>44068.5</v>
      </c>
      <c r="I94" s="590">
        <f>27830*1.05</f>
        <v>29221.5</v>
      </c>
      <c r="J94" s="590">
        <f>250*1.1</f>
        <v>275</v>
      </c>
      <c r="K94" s="238">
        <f>9740*1.19</f>
        <v>11590.6</v>
      </c>
      <c r="L94" s="590">
        <f>10020*1.1</f>
        <v>11022</v>
      </c>
      <c r="M94" s="589" t="s">
        <v>1045</v>
      </c>
      <c r="N94" s="589" t="s">
        <v>1045</v>
      </c>
      <c r="O94" s="589" t="s">
        <v>1045</v>
      </c>
      <c r="P94" s="589" t="s">
        <v>1045</v>
      </c>
    </row>
    <row r="95" spans="1:16" s="238" customFormat="1">
      <c r="A95" s="590">
        <v>3016</v>
      </c>
      <c r="B95" s="589" t="s">
        <v>1151</v>
      </c>
      <c r="C95" s="589" t="s">
        <v>1052</v>
      </c>
      <c r="D95" s="590">
        <v>2958</v>
      </c>
      <c r="E95" s="589" t="s">
        <v>310</v>
      </c>
      <c r="F95" s="589" t="s">
        <v>1166</v>
      </c>
      <c r="G95" s="590">
        <v>12</v>
      </c>
      <c r="H95" s="590">
        <v>41970</v>
      </c>
      <c r="I95" s="590">
        <v>27830</v>
      </c>
      <c r="J95" s="590">
        <v>250</v>
      </c>
      <c r="K95" s="591">
        <v>9740</v>
      </c>
      <c r="L95" s="590">
        <v>10020</v>
      </c>
      <c r="M95" s="589" t="s">
        <v>1045</v>
      </c>
      <c r="N95" s="589" t="s">
        <v>1045</v>
      </c>
      <c r="O95" s="589" t="s">
        <v>1045</v>
      </c>
      <c r="P95" s="589" t="s">
        <v>1045</v>
      </c>
    </row>
    <row r="96" spans="1:16" s="238" customFormat="1">
      <c r="A96" s="590">
        <v>3016</v>
      </c>
      <c r="B96" s="589" t="s">
        <v>1151</v>
      </c>
      <c r="C96" s="589" t="s">
        <v>1048</v>
      </c>
      <c r="D96" s="590">
        <v>3433</v>
      </c>
      <c r="E96" s="589" t="s">
        <v>310</v>
      </c>
      <c r="F96" s="589" t="s">
        <v>1165</v>
      </c>
      <c r="G96" s="590">
        <v>22</v>
      </c>
      <c r="H96" s="590">
        <f>41970*1.05</f>
        <v>44068.5</v>
      </c>
      <c r="I96" s="590">
        <f>27830*1.05</f>
        <v>29221.5</v>
      </c>
      <c r="J96" s="590">
        <f>250*1.1</f>
        <v>275</v>
      </c>
      <c r="K96" s="238">
        <f>9740*1.19</f>
        <v>11590.6</v>
      </c>
      <c r="L96" s="590">
        <f>10020*1.1</f>
        <v>11022</v>
      </c>
      <c r="M96" s="589" t="s">
        <v>1045</v>
      </c>
      <c r="N96" s="589" t="s">
        <v>1045</v>
      </c>
      <c r="O96" s="589" t="s">
        <v>1045</v>
      </c>
      <c r="P96" s="589" t="s">
        <v>1045</v>
      </c>
    </row>
    <row r="97" spans="1:16" s="238" customFormat="1">
      <c r="A97" s="590">
        <v>3016</v>
      </c>
      <c r="B97" s="589" t="s">
        <v>1151</v>
      </c>
      <c r="C97" s="589" t="s">
        <v>1052</v>
      </c>
      <c r="D97" s="590">
        <v>3433</v>
      </c>
      <c r="E97" s="589" t="s">
        <v>310</v>
      </c>
      <c r="F97" s="589" t="s">
        <v>1165</v>
      </c>
      <c r="G97" s="590">
        <v>22</v>
      </c>
      <c r="H97" s="590">
        <v>41970</v>
      </c>
      <c r="I97" s="590">
        <v>27830</v>
      </c>
      <c r="J97" s="590">
        <v>250</v>
      </c>
      <c r="K97" s="591">
        <v>9740</v>
      </c>
      <c r="L97" s="590">
        <v>10020</v>
      </c>
      <c r="M97" s="589" t="s">
        <v>1045</v>
      </c>
      <c r="N97" s="589" t="s">
        <v>1045</v>
      </c>
      <c r="O97" s="589" t="s">
        <v>1045</v>
      </c>
      <c r="P97" s="589" t="s">
        <v>1045</v>
      </c>
    </row>
    <row r="98" spans="1:16" s="238" customFormat="1">
      <c r="A98" s="590">
        <v>3016</v>
      </c>
      <c r="B98" s="589" t="s">
        <v>1151</v>
      </c>
      <c r="C98" s="589" t="s">
        <v>1048</v>
      </c>
      <c r="D98" s="590">
        <v>3594</v>
      </c>
      <c r="E98" s="589" t="s">
        <v>310</v>
      </c>
      <c r="F98" s="589" t="s">
        <v>1164</v>
      </c>
      <c r="G98" s="590">
        <v>29.5</v>
      </c>
      <c r="H98" s="590">
        <f>41970*1.05</f>
        <v>44068.5</v>
      </c>
      <c r="I98" s="590">
        <f>27830*1.05</f>
        <v>29221.5</v>
      </c>
      <c r="J98" s="590">
        <f>250*1.1</f>
        <v>275</v>
      </c>
      <c r="K98" s="238">
        <f>9740*1.19</f>
        <v>11590.6</v>
      </c>
      <c r="L98" s="590">
        <f>10020*1.1</f>
        <v>11022</v>
      </c>
      <c r="M98" s="589" t="s">
        <v>1045</v>
      </c>
      <c r="N98" s="589" t="s">
        <v>1045</v>
      </c>
      <c r="O98" s="589" t="s">
        <v>1045</v>
      </c>
      <c r="P98" s="589" t="s">
        <v>1045</v>
      </c>
    </row>
    <row r="99" spans="1:16" s="238" customFormat="1">
      <c r="A99" s="590">
        <v>3016</v>
      </c>
      <c r="B99" s="589" t="s">
        <v>1151</v>
      </c>
      <c r="C99" s="589" t="s">
        <v>1052</v>
      </c>
      <c r="D99" s="590">
        <v>3594</v>
      </c>
      <c r="E99" s="589" t="s">
        <v>310</v>
      </c>
      <c r="F99" s="589" t="s">
        <v>1164</v>
      </c>
      <c r="G99" s="590">
        <v>29.5</v>
      </c>
      <c r="H99" s="590">
        <v>41970</v>
      </c>
      <c r="I99" s="590">
        <v>27830</v>
      </c>
      <c r="J99" s="590">
        <v>250</v>
      </c>
      <c r="K99" s="591">
        <v>9740</v>
      </c>
      <c r="L99" s="590">
        <v>10020</v>
      </c>
      <c r="M99" s="589" t="s">
        <v>1045</v>
      </c>
      <c r="N99" s="589" t="s">
        <v>1045</v>
      </c>
      <c r="O99" s="589" t="s">
        <v>1045</v>
      </c>
      <c r="P99" s="589" t="s">
        <v>1045</v>
      </c>
    </row>
    <row r="100" spans="1:16" s="238" customFormat="1">
      <c r="A100" s="590">
        <v>3016</v>
      </c>
      <c r="B100" s="589" t="s">
        <v>1151</v>
      </c>
      <c r="C100" s="589" t="s">
        <v>1048</v>
      </c>
      <c r="D100" s="590">
        <v>3596</v>
      </c>
      <c r="E100" s="589" t="s">
        <v>310</v>
      </c>
      <c r="F100" s="589" t="s">
        <v>1163</v>
      </c>
      <c r="G100" s="590">
        <v>37</v>
      </c>
      <c r="H100" s="590">
        <f>41970*1.05</f>
        <v>44068.5</v>
      </c>
      <c r="I100" s="590">
        <f>27830*1.05</f>
        <v>29221.5</v>
      </c>
      <c r="J100" s="590">
        <f>250*1.1</f>
        <v>275</v>
      </c>
      <c r="K100" s="238">
        <f>9740*1.19</f>
        <v>11590.6</v>
      </c>
      <c r="L100" s="590">
        <f>10020*1.1</f>
        <v>11022</v>
      </c>
      <c r="M100" s="589" t="s">
        <v>1045</v>
      </c>
      <c r="N100" s="589" t="s">
        <v>1045</v>
      </c>
      <c r="O100" s="589" t="s">
        <v>1045</v>
      </c>
      <c r="P100" s="589" t="s">
        <v>1045</v>
      </c>
    </row>
    <row r="101" spans="1:16" s="238" customFormat="1">
      <c r="A101" s="590">
        <v>3016</v>
      </c>
      <c r="B101" s="589" t="s">
        <v>1151</v>
      </c>
      <c r="C101" s="589" t="s">
        <v>1052</v>
      </c>
      <c r="D101" s="590">
        <v>3596</v>
      </c>
      <c r="E101" s="589" t="s">
        <v>310</v>
      </c>
      <c r="F101" s="589" t="s">
        <v>1163</v>
      </c>
      <c r="G101" s="590">
        <v>37</v>
      </c>
      <c r="H101" s="590">
        <v>41970</v>
      </c>
      <c r="I101" s="590">
        <v>27830</v>
      </c>
      <c r="J101" s="590">
        <v>250</v>
      </c>
      <c r="K101" s="591">
        <v>9740</v>
      </c>
      <c r="L101" s="590">
        <v>10020</v>
      </c>
      <c r="M101" s="589" t="s">
        <v>1045</v>
      </c>
      <c r="N101" s="589" t="s">
        <v>1045</v>
      </c>
      <c r="O101" s="589" t="s">
        <v>1045</v>
      </c>
      <c r="P101" s="589" t="s">
        <v>1045</v>
      </c>
    </row>
    <row r="102" spans="1:16" s="238" customFormat="1">
      <c r="A102" s="590">
        <v>3016</v>
      </c>
      <c r="B102" s="589" t="s">
        <v>1151</v>
      </c>
      <c r="C102" s="589" t="s">
        <v>1048</v>
      </c>
      <c r="D102" s="590">
        <v>3631</v>
      </c>
      <c r="E102" s="589" t="s">
        <v>310</v>
      </c>
      <c r="F102" s="589" t="s">
        <v>1162</v>
      </c>
      <c r="G102" s="590">
        <v>44.5</v>
      </c>
      <c r="H102" s="590">
        <f>41970*1.05</f>
        <v>44068.5</v>
      </c>
      <c r="I102" s="590">
        <f>27830*1.05</f>
        <v>29221.5</v>
      </c>
      <c r="J102" s="590">
        <f>250*1.1</f>
        <v>275</v>
      </c>
      <c r="K102" s="238">
        <f>9740*1.19</f>
        <v>11590.6</v>
      </c>
      <c r="L102" s="590">
        <f>10020*1.1</f>
        <v>11022</v>
      </c>
      <c r="M102" s="589" t="s">
        <v>1045</v>
      </c>
      <c r="N102" s="589" t="s">
        <v>1045</v>
      </c>
      <c r="O102" s="589" t="s">
        <v>1045</v>
      </c>
      <c r="P102" s="589" t="s">
        <v>1045</v>
      </c>
    </row>
    <row r="103" spans="1:16" s="238" customFormat="1">
      <c r="A103" s="590">
        <v>3016</v>
      </c>
      <c r="B103" s="589" t="s">
        <v>1151</v>
      </c>
      <c r="C103" s="589" t="s">
        <v>1052</v>
      </c>
      <c r="D103" s="590">
        <v>3631</v>
      </c>
      <c r="E103" s="589" t="s">
        <v>310</v>
      </c>
      <c r="F103" s="589" t="s">
        <v>1162</v>
      </c>
      <c r="G103" s="590">
        <v>44.5</v>
      </c>
      <c r="H103" s="590">
        <v>41970</v>
      </c>
      <c r="I103" s="590">
        <v>27830</v>
      </c>
      <c r="J103" s="590">
        <v>250</v>
      </c>
      <c r="K103" s="591">
        <v>9740</v>
      </c>
      <c r="L103" s="590">
        <v>10020</v>
      </c>
      <c r="M103" s="589" t="s">
        <v>1045</v>
      </c>
      <c r="N103" s="589" t="s">
        <v>1045</v>
      </c>
      <c r="O103" s="589" t="s">
        <v>1045</v>
      </c>
      <c r="P103" s="589" t="s">
        <v>1045</v>
      </c>
    </row>
    <row r="104" spans="1:16" s="238" customFormat="1">
      <c r="A104" s="590">
        <v>3016</v>
      </c>
      <c r="B104" s="589" t="s">
        <v>1151</v>
      </c>
      <c r="C104" s="589" t="s">
        <v>1048</v>
      </c>
      <c r="D104" s="590">
        <v>2468</v>
      </c>
      <c r="E104" s="589" t="s">
        <v>1153</v>
      </c>
      <c r="F104" s="589" t="s">
        <v>1161</v>
      </c>
      <c r="G104" s="590">
        <v>60</v>
      </c>
      <c r="H104" s="590">
        <f>41970*1.05</f>
        <v>44068.5</v>
      </c>
      <c r="I104" s="590">
        <f>27830*1.05</f>
        <v>29221.5</v>
      </c>
      <c r="J104" s="590">
        <f>250*1.1</f>
        <v>275</v>
      </c>
      <c r="K104" s="238">
        <f>9740*1.19</f>
        <v>11590.6</v>
      </c>
      <c r="L104" s="590">
        <f>10020*1.1</f>
        <v>11022</v>
      </c>
      <c r="M104" s="589" t="s">
        <v>1045</v>
      </c>
      <c r="N104" s="589" t="s">
        <v>1045</v>
      </c>
      <c r="O104" s="589" t="s">
        <v>1045</v>
      </c>
      <c r="P104" s="589" t="s">
        <v>1045</v>
      </c>
    </row>
    <row r="105" spans="1:16" s="238" customFormat="1">
      <c r="A105" s="590">
        <v>3016</v>
      </c>
      <c r="B105" s="589" t="s">
        <v>1151</v>
      </c>
      <c r="C105" s="589" t="s">
        <v>1052</v>
      </c>
      <c r="D105" s="590">
        <v>2468</v>
      </c>
      <c r="E105" s="589" t="s">
        <v>1153</v>
      </c>
      <c r="F105" s="589" t="s">
        <v>1161</v>
      </c>
      <c r="G105" s="590">
        <v>60</v>
      </c>
      <c r="H105" s="590">
        <v>41970</v>
      </c>
      <c r="I105" s="590">
        <v>27830</v>
      </c>
      <c r="J105" s="590">
        <v>250</v>
      </c>
      <c r="K105" s="591">
        <v>9740</v>
      </c>
      <c r="L105" s="590">
        <v>10020</v>
      </c>
      <c r="M105" s="589" t="s">
        <v>1045</v>
      </c>
      <c r="N105" s="589" t="s">
        <v>1045</v>
      </c>
      <c r="O105" s="589" t="s">
        <v>1045</v>
      </c>
      <c r="P105" s="589" t="s">
        <v>1045</v>
      </c>
    </row>
    <row r="106" spans="1:16" s="238" customFormat="1">
      <c r="A106" s="590">
        <v>3016</v>
      </c>
      <c r="B106" s="589" t="s">
        <v>1151</v>
      </c>
      <c r="C106" s="589" t="s">
        <v>1048</v>
      </c>
      <c r="D106" s="590">
        <v>2472</v>
      </c>
      <c r="E106" s="589" t="s">
        <v>310</v>
      </c>
      <c r="F106" s="589" t="s">
        <v>1160</v>
      </c>
      <c r="G106" s="590">
        <v>45</v>
      </c>
      <c r="H106" s="590">
        <f>41970*1.05</f>
        <v>44068.5</v>
      </c>
      <c r="I106" s="590">
        <f>27830*1.05</f>
        <v>29221.5</v>
      </c>
      <c r="J106" s="590">
        <f>250*1.1</f>
        <v>275</v>
      </c>
      <c r="K106" s="238">
        <f>9740*1.19</f>
        <v>11590.6</v>
      </c>
      <c r="L106" s="590">
        <f>10020*1.1</f>
        <v>11022</v>
      </c>
      <c r="M106" s="589" t="s">
        <v>1045</v>
      </c>
      <c r="N106" s="589"/>
      <c r="O106" s="589" t="s">
        <v>1045</v>
      </c>
      <c r="P106" s="589" t="s">
        <v>1045</v>
      </c>
    </row>
    <row r="107" spans="1:16" s="238" customFormat="1">
      <c r="A107" s="590">
        <v>3016</v>
      </c>
      <c r="B107" s="589" t="s">
        <v>1151</v>
      </c>
      <c r="C107" s="589" t="s">
        <v>1052</v>
      </c>
      <c r="D107" s="590">
        <v>2472</v>
      </c>
      <c r="E107" s="589" t="s">
        <v>310</v>
      </c>
      <c r="F107" s="589" t="s">
        <v>1160</v>
      </c>
      <c r="G107" s="590">
        <v>45</v>
      </c>
      <c r="H107" s="590">
        <v>41970</v>
      </c>
      <c r="I107" s="590">
        <v>27830</v>
      </c>
      <c r="J107" s="590">
        <v>250</v>
      </c>
      <c r="K107" s="591">
        <v>9740</v>
      </c>
      <c r="L107" s="590">
        <v>10020</v>
      </c>
      <c r="M107" s="589" t="s">
        <v>1045</v>
      </c>
      <c r="N107" s="589" t="s">
        <v>1045</v>
      </c>
      <c r="O107" s="589" t="s">
        <v>1045</v>
      </c>
      <c r="P107" s="589" t="s">
        <v>1045</v>
      </c>
    </row>
    <row r="108" spans="1:16" s="238" customFormat="1">
      <c r="A108" s="590">
        <v>3016</v>
      </c>
      <c r="B108" s="589" t="s">
        <v>1151</v>
      </c>
      <c r="C108" s="589" t="s">
        <v>1048</v>
      </c>
      <c r="D108" s="590">
        <v>2472</v>
      </c>
      <c r="E108" s="589" t="s">
        <v>1150</v>
      </c>
      <c r="F108" s="589" t="s">
        <v>1159</v>
      </c>
      <c r="G108" s="590">
        <v>45</v>
      </c>
      <c r="H108" s="590">
        <f>41970*1.05</f>
        <v>44068.5</v>
      </c>
      <c r="I108" s="590">
        <f>27830*1.05</f>
        <v>29221.5</v>
      </c>
      <c r="J108" s="590">
        <f>250*1.1</f>
        <v>275</v>
      </c>
      <c r="K108" s="238">
        <f>9740*1.19</f>
        <v>11590.6</v>
      </c>
      <c r="L108" s="590">
        <f>10020*1.1</f>
        <v>11022</v>
      </c>
      <c r="M108" s="589" t="s">
        <v>1045</v>
      </c>
      <c r="N108" s="589" t="s">
        <v>1045</v>
      </c>
      <c r="O108" s="589" t="s">
        <v>1045</v>
      </c>
      <c r="P108" s="589" t="s">
        <v>1045</v>
      </c>
    </row>
    <row r="109" spans="1:16" s="238" customFormat="1">
      <c r="A109" s="590">
        <v>3016</v>
      </c>
      <c r="B109" s="589" t="s">
        <v>1151</v>
      </c>
      <c r="C109" s="589" t="s">
        <v>1052</v>
      </c>
      <c r="D109" s="590">
        <v>2472</v>
      </c>
      <c r="E109" s="589" t="s">
        <v>1150</v>
      </c>
      <c r="F109" s="589" t="s">
        <v>1159</v>
      </c>
      <c r="G109" s="590">
        <v>45</v>
      </c>
      <c r="H109" s="590">
        <v>41970</v>
      </c>
      <c r="I109" s="590">
        <v>27830</v>
      </c>
      <c r="J109" s="590">
        <v>250</v>
      </c>
      <c r="K109" s="591">
        <v>9740</v>
      </c>
      <c r="L109" s="590">
        <v>10020</v>
      </c>
      <c r="M109" s="589" t="s">
        <v>1045</v>
      </c>
      <c r="N109" s="589" t="s">
        <v>1045</v>
      </c>
      <c r="O109" s="589" t="s">
        <v>1045</v>
      </c>
      <c r="P109" s="589" t="s">
        <v>1045</v>
      </c>
    </row>
    <row r="110" spans="1:16" s="238" customFormat="1">
      <c r="A110" s="590">
        <v>3016</v>
      </c>
      <c r="B110" s="589" t="s">
        <v>1151</v>
      </c>
      <c r="C110" s="589" t="s">
        <v>1048</v>
      </c>
      <c r="D110" s="590">
        <v>2480</v>
      </c>
      <c r="E110" s="589" t="s">
        <v>1153</v>
      </c>
      <c r="F110" s="589" t="s">
        <v>1158</v>
      </c>
      <c r="G110" s="590">
        <v>60</v>
      </c>
      <c r="H110" s="590">
        <f>41970*1.05</f>
        <v>44068.5</v>
      </c>
      <c r="I110" s="590">
        <f>27830*1.05</f>
        <v>29221.5</v>
      </c>
      <c r="J110" s="590">
        <f>250*1.1</f>
        <v>275</v>
      </c>
      <c r="K110" s="238">
        <f>9740*1.19</f>
        <v>11590.6</v>
      </c>
      <c r="L110" s="590">
        <f>10020*1.1</f>
        <v>11022</v>
      </c>
      <c r="M110" s="589" t="s">
        <v>1045</v>
      </c>
      <c r="N110" s="589" t="s">
        <v>1045</v>
      </c>
      <c r="O110" s="589" t="s">
        <v>1045</v>
      </c>
      <c r="P110" s="589" t="s">
        <v>1045</v>
      </c>
    </row>
    <row r="111" spans="1:16" s="238" customFormat="1">
      <c r="A111" s="590">
        <v>3016</v>
      </c>
      <c r="B111" s="589" t="s">
        <v>1151</v>
      </c>
      <c r="C111" s="589" t="s">
        <v>1052</v>
      </c>
      <c r="D111" s="590">
        <v>2480</v>
      </c>
      <c r="E111" s="589" t="s">
        <v>1153</v>
      </c>
      <c r="F111" s="589" t="s">
        <v>1158</v>
      </c>
      <c r="G111" s="590">
        <v>60</v>
      </c>
      <c r="H111" s="590">
        <v>41970</v>
      </c>
      <c r="I111" s="590">
        <v>27830</v>
      </c>
      <c r="J111" s="590">
        <v>250</v>
      </c>
      <c r="K111" s="591">
        <v>9740</v>
      </c>
      <c r="L111" s="590">
        <v>10020</v>
      </c>
      <c r="M111" s="589" t="s">
        <v>1045</v>
      </c>
      <c r="N111" s="589" t="s">
        <v>1045</v>
      </c>
      <c r="O111" s="589" t="s">
        <v>1045</v>
      </c>
      <c r="P111" s="589" t="s">
        <v>1045</v>
      </c>
    </row>
    <row r="112" spans="1:16" s="238" customFormat="1">
      <c r="A112" s="590">
        <v>3016</v>
      </c>
      <c r="B112" s="589" t="s">
        <v>1151</v>
      </c>
      <c r="C112" s="589" t="s">
        <v>1048</v>
      </c>
      <c r="D112" s="590">
        <v>2935</v>
      </c>
      <c r="E112" s="589" t="s">
        <v>1153</v>
      </c>
      <c r="F112" s="589" t="s">
        <v>1157</v>
      </c>
      <c r="G112" s="590">
        <v>45</v>
      </c>
      <c r="H112" s="590">
        <f>41970*1.05</f>
        <v>44068.5</v>
      </c>
      <c r="I112" s="590">
        <f>27830*1.05</f>
        <v>29221.5</v>
      </c>
      <c r="J112" s="590">
        <f>250*1.1</f>
        <v>275</v>
      </c>
      <c r="K112" s="238">
        <f>9740*1.19</f>
        <v>11590.6</v>
      </c>
      <c r="L112" s="590">
        <f>10020*1.1</f>
        <v>11022</v>
      </c>
      <c r="M112" s="589" t="s">
        <v>1045</v>
      </c>
      <c r="N112" s="589" t="s">
        <v>1045</v>
      </c>
      <c r="O112" s="589" t="s">
        <v>1045</v>
      </c>
      <c r="P112" s="589" t="s">
        <v>1045</v>
      </c>
    </row>
    <row r="113" spans="1:16" s="238" customFormat="1">
      <c r="A113" s="590">
        <v>3016</v>
      </c>
      <c r="B113" s="589" t="s">
        <v>1151</v>
      </c>
      <c r="C113" s="589" t="s">
        <v>1052</v>
      </c>
      <c r="D113" s="590">
        <v>2935</v>
      </c>
      <c r="E113" s="589" t="s">
        <v>1153</v>
      </c>
      <c r="F113" s="589" t="s">
        <v>1157</v>
      </c>
      <c r="G113" s="590">
        <v>45</v>
      </c>
      <c r="H113" s="590">
        <v>41970</v>
      </c>
      <c r="I113" s="590">
        <v>27830</v>
      </c>
      <c r="J113" s="590">
        <v>250</v>
      </c>
      <c r="K113" s="591">
        <v>9740</v>
      </c>
      <c r="L113" s="590">
        <v>10020</v>
      </c>
      <c r="M113" s="589" t="s">
        <v>1045</v>
      </c>
      <c r="N113" s="589" t="s">
        <v>1045</v>
      </c>
      <c r="O113" s="589" t="s">
        <v>1045</v>
      </c>
      <c r="P113" s="589" t="s">
        <v>1045</v>
      </c>
    </row>
    <row r="114" spans="1:16" s="238" customFormat="1">
      <c r="A114" s="590">
        <v>3016</v>
      </c>
      <c r="B114" s="589" t="s">
        <v>1151</v>
      </c>
      <c r="C114" s="589" t="s">
        <v>1048</v>
      </c>
      <c r="D114" s="590">
        <v>2935</v>
      </c>
      <c r="E114" s="589" t="s">
        <v>1156</v>
      </c>
      <c r="F114" s="589" t="s">
        <v>1155</v>
      </c>
      <c r="G114" s="590">
        <v>45</v>
      </c>
      <c r="H114" s="590">
        <f>41970*1.05</f>
        <v>44068.5</v>
      </c>
      <c r="I114" s="590">
        <f>27830*1.05</f>
        <v>29221.5</v>
      </c>
      <c r="J114" s="590">
        <f>250*1.1</f>
        <v>275</v>
      </c>
      <c r="K114" s="238">
        <f>9740*1.19</f>
        <v>11590.6</v>
      </c>
      <c r="L114" s="590">
        <f>10020*1.1</f>
        <v>11022</v>
      </c>
      <c r="M114" s="589" t="s">
        <v>1045</v>
      </c>
      <c r="N114" s="589" t="s">
        <v>1045</v>
      </c>
      <c r="O114" s="589" t="s">
        <v>1045</v>
      </c>
      <c r="P114" s="589" t="s">
        <v>1045</v>
      </c>
    </row>
    <row r="115" spans="1:16" s="238" customFormat="1">
      <c r="A115" s="590">
        <v>3016</v>
      </c>
      <c r="B115" s="589" t="s">
        <v>1151</v>
      </c>
      <c r="C115" s="589" t="s">
        <v>1052</v>
      </c>
      <c r="D115" s="590">
        <v>2935</v>
      </c>
      <c r="E115" s="589" t="s">
        <v>1156</v>
      </c>
      <c r="F115" s="589" t="s">
        <v>1155</v>
      </c>
      <c r="G115" s="590">
        <v>45</v>
      </c>
      <c r="H115" s="590">
        <v>41970</v>
      </c>
      <c r="I115" s="590">
        <v>27830</v>
      </c>
      <c r="J115" s="590">
        <v>250</v>
      </c>
      <c r="K115" s="591">
        <v>9740</v>
      </c>
      <c r="L115" s="590">
        <v>10020</v>
      </c>
      <c r="M115" s="589" t="s">
        <v>1045</v>
      </c>
      <c r="N115" s="589" t="s">
        <v>1045</v>
      </c>
      <c r="O115" s="589" t="s">
        <v>1045</v>
      </c>
      <c r="P115" s="589" t="s">
        <v>1045</v>
      </c>
    </row>
    <row r="116" spans="1:16" s="238" customFormat="1">
      <c r="A116" s="590">
        <v>3016</v>
      </c>
      <c r="B116" s="589" t="s">
        <v>1151</v>
      </c>
      <c r="C116" s="589" t="s">
        <v>1048</v>
      </c>
      <c r="D116" s="590">
        <v>2936</v>
      </c>
      <c r="E116" s="589" t="s">
        <v>1153</v>
      </c>
      <c r="F116" s="589" t="s">
        <v>1154</v>
      </c>
      <c r="G116" s="590">
        <v>60</v>
      </c>
      <c r="H116" s="590">
        <f>41970*1.05</f>
        <v>44068.5</v>
      </c>
      <c r="I116" s="590">
        <f>27830*1.05</f>
        <v>29221.5</v>
      </c>
      <c r="J116" s="590">
        <f>250*1.1</f>
        <v>275</v>
      </c>
      <c r="K116" s="238">
        <f>9740*1.19</f>
        <v>11590.6</v>
      </c>
      <c r="L116" s="590">
        <f>10020*1.1</f>
        <v>11022</v>
      </c>
      <c r="M116" s="589" t="s">
        <v>1045</v>
      </c>
      <c r="N116" s="589" t="s">
        <v>1045</v>
      </c>
      <c r="O116" s="589" t="s">
        <v>1045</v>
      </c>
      <c r="P116" s="589" t="s">
        <v>1045</v>
      </c>
    </row>
    <row r="117" spans="1:16" s="238" customFormat="1">
      <c r="A117" s="590">
        <v>3016</v>
      </c>
      <c r="B117" s="589" t="s">
        <v>1151</v>
      </c>
      <c r="C117" s="589" t="s">
        <v>1052</v>
      </c>
      <c r="D117" s="590">
        <v>2936</v>
      </c>
      <c r="E117" s="589" t="s">
        <v>1153</v>
      </c>
      <c r="F117" s="589" t="s">
        <v>1154</v>
      </c>
      <c r="G117" s="590">
        <v>60</v>
      </c>
      <c r="H117" s="590">
        <v>41970</v>
      </c>
      <c r="I117" s="590">
        <v>27830</v>
      </c>
      <c r="J117" s="590">
        <v>250</v>
      </c>
      <c r="K117" s="591">
        <v>9740</v>
      </c>
      <c r="L117" s="590">
        <v>10020</v>
      </c>
      <c r="M117" s="589" t="s">
        <v>1045</v>
      </c>
      <c r="N117" s="589" t="s">
        <v>1045</v>
      </c>
      <c r="O117" s="589" t="s">
        <v>1045</v>
      </c>
      <c r="P117" s="589" t="s">
        <v>1045</v>
      </c>
    </row>
    <row r="118" spans="1:16" s="238" customFormat="1">
      <c r="A118" s="590">
        <v>3016</v>
      </c>
      <c r="B118" s="589" t="s">
        <v>1151</v>
      </c>
      <c r="C118" s="589" t="s">
        <v>1048</v>
      </c>
      <c r="D118" s="590">
        <v>2937</v>
      </c>
      <c r="E118" s="589" t="s">
        <v>1153</v>
      </c>
      <c r="F118" s="589" t="s">
        <v>1152</v>
      </c>
      <c r="G118" s="590">
        <v>60</v>
      </c>
      <c r="H118" s="590">
        <f>41970*1.05</f>
        <v>44068.5</v>
      </c>
      <c r="I118" s="590">
        <f>27830*1.05</f>
        <v>29221.5</v>
      </c>
      <c r="J118" s="590">
        <f>250*1.1</f>
        <v>275</v>
      </c>
      <c r="K118" s="238">
        <f>9740*1.19</f>
        <v>11590.6</v>
      </c>
      <c r="L118" s="590">
        <f>10020*1.1</f>
        <v>11022</v>
      </c>
      <c r="M118" s="589" t="s">
        <v>1045</v>
      </c>
      <c r="N118" s="589" t="s">
        <v>1045</v>
      </c>
      <c r="O118" s="589" t="s">
        <v>1045</v>
      </c>
      <c r="P118" s="589" t="s">
        <v>1045</v>
      </c>
    </row>
    <row r="119" spans="1:16" s="238" customFormat="1">
      <c r="A119" s="590">
        <v>3016</v>
      </c>
      <c r="B119" s="589" t="s">
        <v>1151</v>
      </c>
      <c r="C119" s="589" t="s">
        <v>1052</v>
      </c>
      <c r="D119" s="590">
        <v>2937</v>
      </c>
      <c r="E119" s="589" t="s">
        <v>1153</v>
      </c>
      <c r="F119" s="589" t="s">
        <v>1152</v>
      </c>
      <c r="G119" s="590">
        <v>60</v>
      </c>
      <c r="H119" s="590">
        <v>41970</v>
      </c>
      <c r="I119" s="590">
        <v>27830</v>
      </c>
      <c r="J119" s="590">
        <v>250</v>
      </c>
      <c r="K119" s="591">
        <v>9740</v>
      </c>
      <c r="L119" s="590">
        <v>10020</v>
      </c>
      <c r="M119" s="589" t="s">
        <v>1045</v>
      </c>
      <c r="N119" s="589" t="s">
        <v>1045</v>
      </c>
      <c r="O119" s="589" t="s">
        <v>1045</v>
      </c>
      <c r="P119" s="589" t="s">
        <v>1045</v>
      </c>
    </row>
    <row r="120" spans="1:16" s="238" customFormat="1">
      <c r="A120" s="590">
        <v>3016</v>
      </c>
      <c r="B120" s="589" t="s">
        <v>1151</v>
      </c>
      <c r="C120" s="589" t="s">
        <v>1048</v>
      </c>
      <c r="D120" s="590">
        <v>2938</v>
      </c>
      <c r="E120" s="589" t="s">
        <v>1150</v>
      </c>
      <c r="F120" s="589" t="s">
        <v>1149</v>
      </c>
      <c r="G120" s="590">
        <v>60</v>
      </c>
      <c r="H120" s="590">
        <f>41970*1.05</f>
        <v>44068.5</v>
      </c>
      <c r="I120" s="590">
        <f>27830*1.05</f>
        <v>29221.5</v>
      </c>
      <c r="J120" s="590">
        <f>250*1.1</f>
        <v>275</v>
      </c>
      <c r="K120" s="238">
        <f>9740*1.19</f>
        <v>11590.6</v>
      </c>
      <c r="L120" s="590">
        <f>10020*1.1</f>
        <v>11022</v>
      </c>
      <c r="M120" s="589" t="s">
        <v>1045</v>
      </c>
      <c r="N120" s="589" t="s">
        <v>1045</v>
      </c>
      <c r="O120" s="589" t="s">
        <v>1045</v>
      </c>
      <c r="P120" s="589" t="s">
        <v>1045</v>
      </c>
    </row>
    <row r="121" spans="1:16" s="238" customFormat="1">
      <c r="A121" s="590">
        <v>3016</v>
      </c>
      <c r="B121" s="589" t="s">
        <v>1151</v>
      </c>
      <c r="C121" s="589" t="s">
        <v>1052</v>
      </c>
      <c r="D121" s="590">
        <v>2938</v>
      </c>
      <c r="E121" s="589" t="s">
        <v>1150</v>
      </c>
      <c r="F121" s="589" t="s">
        <v>1149</v>
      </c>
      <c r="G121" s="590">
        <v>60</v>
      </c>
      <c r="H121" s="590">
        <v>41970</v>
      </c>
      <c r="I121" s="590">
        <v>27830</v>
      </c>
      <c r="J121" s="590">
        <v>250</v>
      </c>
      <c r="K121" s="591">
        <v>9740</v>
      </c>
      <c r="L121" s="590">
        <v>10020</v>
      </c>
      <c r="M121" s="589" t="s">
        <v>1045</v>
      </c>
      <c r="N121" s="589" t="s">
        <v>1045</v>
      </c>
      <c r="O121" s="589" t="s">
        <v>1045</v>
      </c>
      <c r="P121" s="589" t="s">
        <v>1045</v>
      </c>
    </row>
    <row r="122" spans="1:16" s="238" customFormat="1">
      <c r="A122" s="590">
        <v>3018</v>
      </c>
      <c r="B122" s="589" t="s">
        <v>20</v>
      </c>
      <c r="C122" s="589" t="s">
        <v>1052</v>
      </c>
      <c r="D122" s="590">
        <v>4993</v>
      </c>
      <c r="E122" s="589" t="s">
        <v>310</v>
      </c>
      <c r="F122" s="589" t="s">
        <v>1148</v>
      </c>
      <c r="G122" s="590">
        <v>60</v>
      </c>
      <c r="H122" s="590">
        <v>64130</v>
      </c>
      <c r="I122" s="589" t="s">
        <v>1045</v>
      </c>
      <c r="J122" s="590">
        <v>250</v>
      </c>
      <c r="K122" s="590">
        <v>9990</v>
      </c>
      <c r="L122" s="590">
        <v>8740</v>
      </c>
      <c r="M122" s="589" t="s">
        <v>1045</v>
      </c>
      <c r="N122" s="589" t="s">
        <v>1045</v>
      </c>
      <c r="O122" s="589" t="s">
        <v>1045</v>
      </c>
      <c r="P122" s="590">
        <v>27000</v>
      </c>
    </row>
    <row r="123" spans="1:16" s="238" customFormat="1">
      <c r="A123" s="590">
        <v>3018</v>
      </c>
      <c r="B123" s="589" t="s">
        <v>20</v>
      </c>
      <c r="C123" s="589" t="s">
        <v>1048</v>
      </c>
      <c r="D123" s="590">
        <v>4993</v>
      </c>
      <c r="E123" s="589" t="s">
        <v>310</v>
      </c>
      <c r="F123" s="589" t="s">
        <v>1148</v>
      </c>
      <c r="G123" s="590">
        <v>60</v>
      </c>
      <c r="H123" s="590">
        <f>64130*1.05</f>
        <v>67336.5</v>
      </c>
      <c r="I123" s="589" t="s">
        <v>1045</v>
      </c>
      <c r="J123" s="590">
        <f>250*1.1</f>
        <v>275</v>
      </c>
      <c r="K123" s="590">
        <f>9990*1.19</f>
        <v>11888.1</v>
      </c>
      <c r="L123" s="590">
        <f>8740*1.1</f>
        <v>9614</v>
      </c>
      <c r="M123" s="589" t="s">
        <v>1045</v>
      </c>
      <c r="N123" s="589" t="s">
        <v>1045</v>
      </c>
      <c r="O123" s="589" t="s">
        <v>1045</v>
      </c>
      <c r="P123" s="590">
        <f>27000*1.05</f>
        <v>28350</v>
      </c>
    </row>
    <row r="124" spans="1:16" s="238" customFormat="1">
      <c r="A124" s="590">
        <v>3018</v>
      </c>
      <c r="B124" s="589" t="s">
        <v>20</v>
      </c>
      <c r="C124" s="589" t="s">
        <v>1052</v>
      </c>
      <c r="D124" s="590">
        <v>4994</v>
      </c>
      <c r="E124" s="589" t="s">
        <v>310</v>
      </c>
      <c r="F124" s="589" t="s">
        <v>1147</v>
      </c>
      <c r="G124" s="590">
        <v>60</v>
      </c>
      <c r="H124" s="590">
        <v>64130</v>
      </c>
      <c r="I124" s="589" t="s">
        <v>1045</v>
      </c>
      <c r="J124" s="590">
        <v>250</v>
      </c>
      <c r="K124" s="590">
        <v>9990</v>
      </c>
      <c r="L124" s="590">
        <v>8740</v>
      </c>
      <c r="M124" s="589" t="s">
        <v>1045</v>
      </c>
      <c r="N124" s="589" t="s">
        <v>1045</v>
      </c>
      <c r="O124" s="589" t="s">
        <v>1045</v>
      </c>
      <c r="P124" s="590">
        <v>27000</v>
      </c>
    </row>
    <row r="125" spans="1:16" s="238" customFormat="1">
      <c r="A125" s="590">
        <v>3018</v>
      </c>
      <c r="B125" s="589" t="s">
        <v>20</v>
      </c>
      <c r="C125" s="589" t="s">
        <v>1048</v>
      </c>
      <c r="D125" s="590">
        <v>4994</v>
      </c>
      <c r="E125" s="589" t="s">
        <v>310</v>
      </c>
      <c r="F125" s="589" t="s">
        <v>1147</v>
      </c>
      <c r="G125" s="590">
        <v>60</v>
      </c>
      <c r="H125" s="590">
        <f>64130*1.05</f>
        <v>67336.5</v>
      </c>
      <c r="I125" s="589" t="s">
        <v>1045</v>
      </c>
      <c r="J125" s="590">
        <f>250*1.1</f>
        <v>275</v>
      </c>
      <c r="K125" s="590">
        <f>9990*1.19</f>
        <v>11888.1</v>
      </c>
      <c r="L125" s="590">
        <f>8740*1.1</f>
        <v>9614</v>
      </c>
      <c r="M125" s="589" t="s">
        <v>1045</v>
      </c>
      <c r="N125" s="589" t="s">
        <v>1045</v>
      </c>
      <c r="O125" s="589" t="s">
        <v>1045</v>
      </c>
      <c r="P125" s="590">
        <f>27000*1.05</f>
        <v>28350</v>
      </c>
    </row>
    <row r="126" spans="1:16" s="238" customFormat="1">
      <c r="A126" s="590">
        <v>3018</v>
      </c>
      <c r="B126" s="589" t="s">
        <v>20</v>
      </c>
      <c r="C126" s="589" t="s">
        <v>1052</v>
      </c>
      <c r="D126" s="590">
        <v>4995</v>
      </c>
      <c r="E126" s="589" t="s">
        <v>310</v>
      </c>
      <c r="F126" s="589" t="s">
        <v>1146</v>
      </c>
      <c r="G126" s="590">
        <v>60</v>
      </c>
      <c r="H126" s="590">
        <v>64130</v>
      </c>
      <c r="I126" s="589" t="s">
        <v>1045</v>
      </c>
      <c r="J126" s="590">
        <v>250</v>
      </c>
      <c r="K126" s="590">
        <v>9990</v>
      </c>
      <c r="L126" s="590">
        <v>8740</v>
      </c>
      <c r="M126" s="589" t="s">
        <v>1045</v>
      </c>
      <c r="N126" s="589" t="s">
        <v>1045</v>
      </c>
      <c r="O126" s="589" t="s">
        <v>1045</v>
      </c>
      <c r="P126" s="590">
        <v>27000</v>
      </c>
    </row>
    <row r="127" spans="1:16" s="238" customFormat="1">
      <c r="A127" s="590">
        <v>3018</v>
      </c>
      <c r="B127" s="589" t="s">
        <v>20</v>
      </c>
      <c r="C127" s="589" t="s">
        <v>1048</v>
      </c>
      <c r="D127" s="590">
        <v>4995</v>
      </c>
      <c r="E127" s="589" t="s">
        <v>310</v>
      </c>
      <c r="F127" s="589" t="s">
        <v>1146</v>
      </c>
      <c r="G127" s="590">
        <v>60</v>
      </c>
      <c r="H127" s="590">
        <f>64130*1.05</f>
        <v>67336.5</v>
      </c>
      <c r="I127" s="589" t="s">
        <v>1045</v>
      </c>
      <c r="J127" s="590">
        <f>250*1.1</f>
        <v>275</v>
      </c>
      <c r="K127" s="590">
        <f>9990*1.19</f>
        <v>11888.1</v>
      </c>
      <c r="L127" s="590">
        <f>8740*1.1</f>
        <v>9614</v>
      </c>
      <c r="M127" s="589" t="s">
        <v>1045</v>
      </c>
      <c r="N127" s="589" t="s">
        <v>1045</v>
      </c>
      <c r="O127" s="589" t="s">
        <v>1045</v>
      </c>
      <c r="P127" s="590">
        <f>27000*1.05</f>
        <v>28350</v>
      </c>
    </row>
    <row r="128" spans="1:16" s="238" customFormat="1">
      <c r="A128" s="590">
        <v>3018</v>
      </c>
      <c r="B128" s="589" t="s">
        <v>20</v>
      </c>
      <c r="C128" s="589" t="s">
        <v>1052</v>
      </c>
      <c r="D128" s="590">
        <v>4996</v>
      </c>
      <c r="E128" s="589" t="s">
        <v>310</v>
      </c>
      <c r="F128" s="589" t="s">
        <v>1145</v>
      </c>
      <c r="G128" s="590">
        <v>60</v>
      </c>
      <c r="H128" s="590">
        <v>64130</v>
      </c>
      <c r="I128" s="589" t="s">
        <v>1045</v>
      </c>
      <c r="J128" s="590">
        <v>250</v>
      </c>
      <c r="K128" s="590">
        <v>9990</v>
      </c>
      <c r="L128" s="590">
        <v>8740</v>
      </c>
      <c r="M128" s="589" t="s">
        <v>1045</v>
      </c>
      <c r="N128" s="589" t="s">
        <v>1045</v>
      </c>
      <c r="O128" s="589" t="s">
        <v>1045</v>
      </c>
      <c r="P128" s="590">
        <v>27000</v>
      </c>
    </row>
    <row r="129" spans="1:16" s="238" customFormat="1">
      <c r="A129" s="590">
        <v>3018</v>
      </c>
      <c r="B129" s="589" t="s">
        <v>20</v>
      </c>
      <c r="C129" s="589" t="s">
        <v>1048</v>
      </c>
      <c r="D129" s="590">
        <v>4996</v>
      </c>
      <c r="E129" s="589" t="s">
        <v>310</v>
      </c>
      <c r="F129" s="589" t="s">
        <v>1145</v>
      </c>
      <c r="G129" s="590">
        <v>60</v>
      </c>
      <c r="H129" s="590">
        <f>64130*1.05</f>
        <v>67336.5</v>
      </c>
      <c r="I129" s="589" t="s">
        <v>1045</v>
      </c>
      <c r="J129" s="590">
        <f>250*1.1</f>
        <v>275</v>
      </c>
      <c r="K129" s="590">
        <f>9990*1.19</f>
        <v>11888.1</v>
      </c>
      <c r="L129" s="590">
        <f>8740*1.1</f>
        <v>9614</v>
      </c>
      <c r="M129" s="589" t="s">
        <v>1045</v>
      </c>
      <c r="N129" s="589" t="s">
        <v>1045</v>
      </c>
      <c r="O129" s="589" t="s">
        <v>1045</v>
      </c>
      <c r="P129" s="590">
        <f>27000*1.05</f>
        <v>28350</v>
      </c>
    </row>
    <row r="130" spans="1:16" s="238" customFormat="1">
      <c r="A130" s="590">
        <v>3018</v>
      </c>
      <c r="B130" s="589" t="s">
        <v>20</v>
      </c>
      <c r="C130" s="589" t="s">
        <v>1052</v>
      </c>
      <c r="D130" s="590">
        <v>4997</v>
      </c>
      <c r="E130" s="589" t="s">
        <v>310</v>
      </c>
      <c r="F130" s="589" t="s">
        <v>1144</v>
      </c>
      <c r="G130" s="590">
        <v>60</v>
      </c>
      <c r="H130" s="590">
        <v>64130</v>
      </c>
      <c r="I130" s="589" t="s">
        <v>1045</v>
      </c>
      <c r="J130" s="590">
        <v>250</v>
      </c>
      <c r="K130" s="590">
        <v>9990</v>
      </c>
      <c r="L130" s="590">
        <v>8740</v>
      </c>
      <c r="M130" s="589" t="s">
        <v>1045</v>
      </c>
      <c r="N130" s="589" t="s">
        <v>1045</v>
      </c>
      <c r="O130" s="589" t="s">
        <v>1045</v>
      </c>
      <c r="P130" s="590">
        <v>27000</v>
      </c>
    </row>
    <row r="131" spans="1:16" s="238" customFormat="1">
      <c r="A131" s="590">
        <v>3018</v>
      </c>
      <c r="B131" s="589" t="s">
        <v>20</v>
      </c>
      <c r="C131" s="589" t="s">
        <v>1048</v>
      </c>
      <c r="D131" s="590">
        <v>4997</v>
      </c>
      <c r="E131" s="589" t="s">
        <v>310</v>
      </c>
      <c r="F131" s="589" t="s">
        <v>1144</v>
      </c>
      <c r="G131" s="590">
        <v>60</v>
      </c>
      <c r="H131" s="590">
        <f>64130*1.05</f>
        <v>67336.5</v>
      </c>
      <c r="I131" s="589" t="s">
        <v>1045</v>
      </c>
      <c r="J131" s="590">
        <f>250*1.1</f>
        <v>275</v>
      </c>
      <c r="K131" s="590">
        <f>9990*1.19</f>
        <v>11888.1</v>
      </c>
      <c r="L131" s="590">
        <f>8740*1.1</f>
        <v>9614</v>
      </c>
      <c r="M131" s="589" t="s">
        <v>1045</v>
      </c>
      <c r="N131" s="589" t="s">
        <v>1045</v>
      </c>
      <c r="O131" s="589" t="s">
        <v>1045</v>
      </c>
      <c r="P131" s="590">
        <f>27000*1.05</f>
        <v>28350</v>
      </c>
    </row>
    <row r="132" spans="1:16" s="238" customFormat="1">
      <c r="A132" s="590">
        <v>3018</v>
      </c>
      <c r="B132" s="589" t="s">
        <v>20</v>
      </c>
      <c r="C132" s="589" t="s">
        <v>1052</v>
      </c>
      <c r="D132" s="590">
        <v>4998</v>
      </c>
      <c r="E132" s="589" t="s">
        <v>310</v>
      </c>
      <c r="F132" s="589" t="s">
        <v>1143</v>
      </c>
      <c r="G132" s="590">
        <v>60</v>
      </c>
      <c r="H132" s="590">
        <v>64130</v>
      </c>
      <c r="I132" s="589" t="s">
        <v>1045</v>
      </c>
      <c r="J132" s="590">
        <v>250</v>
      </c>
      <c r="K132" s="590">
        <v>9990</v>
      </c>
      <c r="L132" s="590">
        <v>8740</v>
      </c>
      <c r="M132" s="589" t="s">
        <v>1045</v>
      </c>
      <c r="N132" s="589" t="s">
        <v>1045</v>
      </c>
      <c r="O132" s="589" t="s">
        <v>1045</v>
      </c>
      <c r="P132" s="590">
        <v>27000</v>
      </c>
    </row>
    <row r="133" spans="1:16" s="238" customFormat="1">
      <c r="A133" s="590">
        <v>3018</v>
      </c>
      <c r="B133" s="589" t="s">
        <v>20</v>
      </c>
      <c r="C133" s="589" t="s">
        <v>1048</v>
      </c>
      <c r="D133" s="590">
        <v>4998</v>
      </c>
      <c r="E133" s="589" t="s">
        <v>310</v>
      </c>
      <c r="F133" s="589" t="s">
        <v>1143</v>
      </c>
      <c r="G133" s="590">
        <v>60</v>
      </c>
      <c r="H133" s="590">
        <f>64130*1.05</f>
        <v>67336.5</v>
      </c>
      <c r="I133" s="589" t="s">
        <v>1045</v>
      </c>
      <c r="J133" s="590">
        <f>250*1.1</f>
        <v>275</v>
      </c>
      <c r="K133" s="590">
        <f>9990*1.19</f>
        <v>11888.1</v>
      </c>
      <c r="L133" s="590">
        <f>8740*1.1</f>
        <v>9614</v>
      </c>
      <c r="M133" s="589" t="s">
        <v>1045</v>
      </c>
      <c r="N133" s="589" t="s">
        <v>1045</v>
      </c>
      <c r="O133" s="589" t="s">
        <v>1045</v>
      </c>
      <c r="P133" s="590">
        <f>27000*1.05</f>
        <v>28350</v>
      </c>
    </row>
    <row r="134" spans="1:16" s="238" customFormat="1">
      <c r="A134" s="590">
        <v>3018</v>
      </c>
      <c r="B134" s="589" t="s">
        <v>20</v>
      </c>
      <c r="C134" s="589" t="s">
        <v>1052</v>
      </c>
      <c r="D134" s="590">
        <v>5168</v>
      </c>
      <c r="E134" s="589" t="s">
        <v>310</v>
      </c>
      <c r="F134" s="589" t="s">
        <v>1142</v>
      </c>
      <c r="G134" s="590">
        <v>2</v>
      </c>
      <c r="H134" s="590">
        <v>64130</v>
      </c>
      <c r="I134" s="589" t="s">
        <v>1045</v>
      </c>
      <c r="J134" s="590">
        <v>250</v>
      </c>
      <c r="K134" s="590">
        <v>9990</v>
      </c>
      <c r="L134" s="590">
        <v>8740</v>
      </c>
      <c r="M134" s="589" t="s">
        <v>1045</v>
      </c>
      <c r="N134" s="589" t="s">
        <v>1045</v>
      </c>
      <c r="O134" s="589" t="s">
        <v>1045</v>
      </c>
      <c r="P134" s="590">
        <v>27000</v>
      </c>
    </row>
    <row r="135" spans="1:16" s="238" customFormat="1">
      <c r="A135" s="590">
        <v>3018</v>
      </c>
      <c r="B135" s="589" t="s">
        <v>20</v>
      </c>
      <c r="C135" s="589" t="s">
        <v>1048</v>
      </c>
      <c r="D135" s="590">
        <v>5168</v>
      </c>
      <c r="E135" s="589" t="s">
        <v>310</v>
      </c>
      <c r="F135" s="589" t="s">
        <v>1142</v>
      </c>
      <c r="G135" s="590">
        <v>2</v>
      </c>
      <c r="H135" s="590">
        <f>64130*1.05</f>
        <v>67336.5</v>
      </c>
      <c r="I135" s="589" t="s">
        <v>1045</v>
      </c>
      <c r="J135" s="590">
        <f>250*1.1</f>
        <v>275</v>
      </c>
      <c r="K135" s="590">
        <f>9990*1.19</f>
        <v>11888.1</v>
      </c>
      <c r="L135" s="590">
        <f>8740*1.1</f>
        <v>9614</v>
      </c>
      <c r="M135" s="589" t="s">
        <v>1045</v>
      </c>
      <c r="N135" s="589" t="s">
        <v>1045</v>
      </c>
      <c r="O135" s="589" t="s">
        <v>1045</v>
      </c>
      <c r="P135" s="590">
        <f>27000*1.05</f>
        <v>28350</v>
      </c>
    </row>
    <row r="136" spans="1:16" s="238" customFormat="1">
      <c r="A136" s="590">
        <v>3018</v>
      </c>
      <c r="B136" s="589" t="s">
        <v>20</v>
      </c>
      <c r="C136" s="589" t="s">
        <v>1052</v>
      </c>
      <c r="D136" s="590">
        <v>6432</v>
      </c>
      <c r="E136" s="589" t="s">
        <v>310</v>
      </c>
      <c r="F136" s="589" t="s">
        <v>1141</v>
      </c>
      <c r="G136" s="590">
        <v>60</v>
      </c>
      <c r="H136" s="590">
        <v>64130</v>
      </c>
      <c r="I136" s="589" t="s">
        <v>1045</v>
      </c>
      <c r="J136" s="590">
        <v>250</v>
      </c>
      <c r="K136" s="590">
        <v>9990</v>
      </c>
      <c r="L136" s="590">
        <v>8740</v>
      </c>
      <c r="M136" s="589" t="s">
        <v>1045</v>
      </c>
      <c r="N136" s="589" t="s">
        <v>1045</v>
      </c>
      <c r="O136" s="589" t="s">
        <v>1045</v>
      </c>
      <c r="P136" s="590">
        <v>27000</v>
      </c>
    </row>
    <row r="137" spans="1:16" s="238" customFormat="1">
      <c r="A137" s="590">
        <v>3018</v>
      </c>
      <c r="B137" s="589" t="s">
        <v>20</v>
      </c>
      <c r="C137" s="589" t="s">
        <v>1048</v>
      </c>
      <c r="D137" s="590">
        <v>6432</v>
      </c>
      <c r="E137" s="589" t="s">
        <v>310</v>
      </c>
      <c r="F137" s="589" t="s">
        <v>1141</v>
      </c>
      <c r="G137" s="590">
        <v>60</v>
      </c>
      <c r="H137" s="590">
        <f>64130*1.05</f>
        <v>67336.5</v>
      </c>
      <c r="I137" s="589" t="s">
        <v>1045</v>
      </c>
      <c r="J137" s="590">
        <f>250*1.1</f>
        <v>275</v>
      </c>
      <c r="K137" s="590">
        <f>9990*1.19</f>
        <v>11888.1</v>
      </c>
      <c r="L137" s="590">
        <f>8740*1.1</f>
        <v>9614</v>
      </c>
      <c r="M137" s="589" t="s">
        <v>1045</v>
      </c>
      <c r="N137" s="589" t="s">
        <v>1045</v>
      </c>
      <c r="O137" s="589" t="s">
        <v>1045</v>
      </c>
      <c r="P137" s="590">
        <f>27000*1.05</f>
        <v>28350</v>
      </c>
    </row>
    <row r="138" spans="1:16" s="238" customFormat="1">
      <c r="A138" s="590">
        <v>3019</v>
      </c>
      <c r="B138" s="589" t="s">
        <v>1140</v>
      </c>
      <c r="C138" s="589" t="s">
        <v>1052</v>
      </c>
      <c r="D138" s="590">
        <v>5953</v>
      </c>
      <c r="E138" s="589" t="s">
        <v>310</v>
      </c>
      <c r="F138" s="589" t="s">
        <v>1140</v>
      </c>
      <c r="G138" s="590">
        <v>60</v>
      </c>
      <c r="H138" s="590">
        <v>167360</v>
      </c>
      <c r="I138" s="589" t="s">
        <v>1045</v>
      </c>
      <c r="J138" s="590">
        <v>420</v>
      </c>
      <c r="K138" s="590">
        <v>22720</v>
      </c>
      <c r="L138" s="590">
        <v>15920</v>
      </c>
      <c r="M138" s="589" t="s">
        <v>1045</v>
      </c>
      <c r="N138" s="590">
        <v>1230</v>
      </c>
      <c r="O138" s="590">
        <v>3130</v>
      </c>
      <c r="P138" s="590">
        <v>82240</v>
      </c>
    </row>
    <row r="139" spans="1:16" s="238" customFormat="1">
      <c r="A139" s="590">
        <v>3019</v>
      </c>
      <c r="B139" s="589" t="s">
        <v>1140</v>
      </c>
      <c r="C139" s="589" t="s">
        <v>1048</v>
      </c>
      <c r="D139" s="590">
        <v>5953</v>
      </c>
      <c r="E139" s="589" t="s">
        <v>310</v>
      </c>
      <c r="F139" s="589" t="s">
        <v>1140</v>
      </c>
      <c r="G139" s="590">
        <v>60</v>
      </c>
      <c r="H139" s="590">
        <f>167360*1.05</f>
        <v>175728</v>
      </c>
      <c r="I139" s="589" t="s">
        <v>1045</v>
      </c>
      <c r="J139" s="590">
        <f>420*1.1</f>
        <v>462.00000000000006</v>
      </c>
      <c r="K139" s="590">
        <f>22720*1.19</f>
        <v>27036.799999999999</v>
      </c>
      <c r="L139" s="590">
        <f>15920*1.1</f>
        <v>17512</v>
      </c>
      <c r="M139" s="589" t="s">
        <v>1045</v>
      </c>
      <c r="N139" s="590">
        <f>1230*1.05</f>
        <v>1291.5</v>
      </c>
      <c r="O139" s="590">
        <f>3130*1.05</f>
        <v>3286.5</v>
      </c>
      <c r="P139" s="590">
        <f>82240*1.05</f>
        <v>86352</v>
      </c>
    </row>
    <row r="140" spans="1:16" s="238" customFormat="1">
      <c r="A140" s="590">
        <v>3015</v>
      </c>
      <c r="B140" s="589" t="s">
        <v>1049</v>
      </c>
      <c r="C140" s="589" t="s">
        <v>1052</v>
      </c>
      <c r="D140" s="590">
        <v>5725</v>
      </c>
      <c r="E140" s="589" t="s">
        <v>310</v>
      </c>
      <c r="F140" s="589" t="s">
        <v>1103</v>
      </c>
      <c r="G140" s="590">
        <v>16.3</v>
      </c>
      <c r="H140" s="590">
        <v>90530</v>
      </c>
      <c r="I140" s="589" t="s">
        <v>1045</v>
      </c>
      <c r="J140" s="589" t="s">
        <v>1045</v>
      </c>
      <c r="K140" s="590"/>
      <c r="L140" s="590"/>
      <c r="M140" s="590"/>
      <c r="N140" s="589" t="s">
        <v>1045</v>
      </c>
      <c r="O140" s="589" t="s">
        <v>1045</v>
      </c>
      <c r="P140" s="589" t="s">
        <v>1045</v>
      </c>
    </row>
    <row r="141" spans="1:16" s="238" customFormat="1">
      <c r="A141" s="590">
        <v>3015</v>
      </c>
      <c r="B141" s="589" t="s">
        <v>1049</v>
      </c>
      <c r="C141" s="589" t="s">
        <v>1048</v>
      </c>
      <c r="D141" s="590">
        <v>4821</v>
      </c>
      <c r="E141" s="589" t="s">
        <v>1050</v>
      </c>
      <c r="F141" s="589" t="s">
        <v>1064</v>
      </c>
      <c r="G141" s="590">
        <v>350</v>
      </c>
      <c r="H141" s="590">
        <f>58870*1.05</f>
        <v>61813.5</v>
      </c>
      <c r="I141" s="590">
        <f>52860*1.05</f>
        <v>55503</v>
      </c>
      <c r="J141" s="590">
        <f>250*1.1</f>
        <v>275</v>
      </c>
      <c r="K141" s="590">
        <f>9250*1.19</f>
        <v>11007.5</v>
      </c>
      <c r="L141" s="590">
        <f>10070*1.1</f>
        <v>11077</v>
      </c>
      <c r="M141" s="589" t="s">
        <v>1045</v>
      </c>
      <c r="N141" s="589" t="s">
        <v>1045</v>
      </c>
      <c r="O141" s="589" t="s">
        <v>1045</v>
      </c>
      <c r="P141" s="589" t="s">
        <v>1045</v>
      </c>
    </row>
    <row r="142" spans="1:16" s="238" customFormat="1">
      <c r="A142" s="590">
        <v>3015</v>
      </c>
      <c r="B142" s="589" t="s">
        <v>1049</v>
      </c>
      <c r="C142" s="589" t="s">
        <v>1052</v>
      </c>
      <c r="D142" s="590">
        <v>1257</v>
      </c>
      <c r="E142" s="589" t="s">
        <v>1050</v>
      </c>
      <c r="F142" s="589" t="s">
        <v>1129</v>
      </c>
      <c r="G142" s="590">
        <v>240</v>
      </c>
      <c r="H142" s="590">
        <v>61020</v>
      </c>
      <c r="I142" s="590">
        <v>55010</v>
      </c>
      <c r="J142" s="590">
        <v>250</v>
      </c>
      <c r="K142" s="590">
        <v>9250</v>
      </c>
      <c r="L142" s="590">
        <v>10070</v>
      </c>
      <c r="M142" s="590">
        <v>0</v>
      </c>
      <c r="N142" s="589" t="s">
        <v>1045</v>
      </c>
      <c r="O142" s="589" t="s">
        <v>1045</v>
      </c>
      <c r="P142" s="589" t="s">
        <v>1045</v>
      </c>
    </row>
    <row r="143" spans="1:16" s="238" customFormat="1">
      <c r="A143" s="590">
        <v>3015</v>
      </c>
      <c r="B143" s="589" t="s">
        <v>1049</v>
      </c>
      <c r="C143" s="589" t="s">
        <v>1048</v>
      </c>
      <c r="D143" s="590">
        <v>4821</v>
      </c>
      <c r="E143" s="589" t="s">
        <v>1047</v>
      </c>
      <c r="F143" s="589" t="s">
        <v>1064</v>
      </c>
      <c r="G143" s="590">
        <v>225</v>
      </c>
      <c r="H143" s="590">
        <f>58870*1.05</f>
        <v>61813.5</v>
      </c>
      <c r="I143" s="590">
        <f>52860*1.05</f>
        <v>55503</v>
      </c>
      <c r="J143" s="590">
        <f>250*1.1</f>
        <v>275</v>
      </c>
      <c r="K143" s="590">
        <f>9250*1.19</f>
        <v>11007.5</v>
      </c>
      <c r="L143" s="590">
        <f>10070*1.1</f>
        <v>11077</v>
      </c>
      <c r="M143" s="589" t="s">
        <v>1045</v>
      </c>
      <c r="N143" s="589" t="s">
        <v>1045</v>
      </c>
      <c r="O143" s="589" t="s">
        <v>1045</v>
      </c>
      <c r="P143" s="589" t="s">
        <v>1045</v>
      </c>
    </row>
    <row r="144" spans="1:16" s="238" customFormat="1">
      <c r="A144" s="590">
        <v>3015</v>
      </c>
      <c r="B144" s="589" t="s">
        <v>1049</v>
      </c>
      <c r="C144" s="589" t="s">
        <v>1052</v>
      </c>
      <c r="D144" s="590">
        <v>1269</v>
      </c>
      <c r="E144" s="589" t="s">
        <v>1047</v>
      </c>
      <c r="F144" s="589" t="s">
        <v>1125</v>
      </c>
      <c r="G144" s="590">
        <v>210</v>
      </c>
      <c r="H144" s="590">
        <v>61020</v>
      </c>
      <c r="I144" s="590">
        <v>55010</v>
      </c>
      <c r="J144" s="590">
        <v>250</v>
      </c>
      <c r="K144" s="590">
        <v>9250</v>
      </c>
      <c r="L144" s="590">
        <v>10070</v>
      </c>
      <c r="M144" s="590">
        <v>0</v>
      </c>
      <c r="N144" s="589" t="s">
        <v>1045</v>
      </c>
      <c r="O144" s="589" t="s">
        <v>1045</v>
      </c>
      <c r="P144" s="589" t="s">
        <v>1045</v>
      </c>
    </row>
    <row r="145" spans="1:16" s="238" customFormat="1">
      <c r="A145" s="590">
        <v>3015</v>
      </c>
      <c r="B145" s="589" t="s">
        <v>1049</v>
      </c>
      <c r="C145" s="589" t="s">
        <v>1048</v>
      </c>
      <c r="D145" s="590">
        <v>5737</v>
      </c>
      <c r="E145" s="589" t="s">
        <v>1047</v>
      </c>
      <c r="F145" s="589" t="s">
        <v>1064</v>
      </c>
      <c r="G145" s="590">
        <v>210</v>
      </c>
      <c r="H145" s="590">
        <f>58870*1.05</f>
        <v>61813.5</v>
      </c>
      <c r="I145" s="590">
        <f>52860*1.05</f>
        <v>55503</v>
      </c>
      <c r="J145" s="590">
        <f>250*1.1</f>
        <v>275</v>
      </c>
      <c r="K145" s="590">
        <f>9250*1.19</f>
        <v>11007.5</v>
      </c>
      <c r="L145" s="590">
        <f>10070*1.1</f>
        <v>11077</v>
      </c>
      <c r="M145" s="589" t="s">
        <v>1045</v>
      </c>
      <c r="N145" s="589" t="s">
        <v>1045</v>
      </c>
      <c r="O145" s="589" t="s">
        <v>1045</v>
      </c>
      <c r="P145" s="589" t="s">
        <v>1045</v>
      </c>
    </row>
    <row r="146" spans="1:16" s="238" customFormat="1">
      <c r="A146" s="590">
        <v>3015</v>
      </c>
      <c r="B146" s="589" t="s">
        <v>1049</v>
      </c>
      <c r="C146" s="589" t="s">
        <v>1052</v>
      </c>
      <c r="D146" s="590">
        <v>3168</v>
      </c>
      <c r="E146" s="589" t="s">
        <v>1050</v>
      </c>
      <c r="F146" s="589" t="s">
        <v>1125</v>
      </c>
      <c r="G146" s="590">
        <v>335</v>
      </c>
      <c r="H146" s="590">
        <v>61020</v>
      </c>
      <c r="I146" s="590">
        <v>55010</v>
      </c>
      <c r="J146" s="590">
        <v>250</v>
      </c>
      <c r="K146" s="590">
        <v>9250</v>
      </c>
      <c r="L146" s="590">
        <v>10070</v>
      </c>
      <c r="M146" s="590">
        <v>0</v>
      </c>
      <c r="N146" s="589" t="s">
        <v>1045</v>
      </c>
      <c r="O146" s="589" t="s">
        <v>1045</v>
      </c>
      <c r="P146" s="589" t="s">
        <v>1045</v>
      </c>
    </row>
    <row r="147" spans="1:16" s="238" customFormat="1">
      <c r="A147" s="590">
        <v>3015</v>
      </c>
      <c r="B147" s="589" t="s">
        <v>1049</v>
      </c>
      <c r="C147" s="589" t="s">
        <v>1048</v>
      </c>
      <c r="D147" s="590">
        <v>7000</v>
      </c>
      <c r="E147" s="589" t="s">
        <v>1050</v>
      </c>
      <c r="F147" s="589" t="s">
        <v>1064</v>
      </c>
      <c r="G147" s="590">
        <v>350</v>
      </c>
      <c r="H147" s="590">
        <f>58870*1.05</f>
        <v>61813.5</v>
      </c>
      <c r="I147" s="590">
        <f>52860*1.05</f>
        <v>55503</v>
      </c>
      <c r="J147" s="590">
        <f>250*1.1</f>
        <v>275</v>
      </c>
      <c r="K147" s="590">
        <f>9250*1.19</f>
        <v>11007.5</v>
      </c>
      <c r="L147" s="590">
        <f>10070*1.1</f>
        <v>11077</v>
      </c>
      <c r="M147" s="589" t="s">
        <v>1045</v>
      </c>
      <c r="N147" s="589" t="s">
        <v>1045</v>
      </c>
      <c r="O147" s="589" t="s">
        <v>1045</v>
      </c>
      <c r="P147" s="589" t="s">
        <v>1045</v>
      </c>
    </row>
    <row r="148" spans="1:16" s="238" customFormat="1">
      <c r="A148" s="590">
        <v>3015</v>
      </c>
      <c r="B148" s="589" t="s">
        <v>1049</v>
      </c>
      <c r="C148" s="589" t="s">
        <v>1052</v>
      </c>
      <c r="D148" s="590">
        <v>3207</v>
      </c>
      <c r="E148" s="589" t="s">
        <v>1047</v>
      </c>
      <c r="F148" s="589" t="s">
        <v>1104</v>
      </c>
      <c r="G148" s="590">
        <v>200</v>
      </c>
      <c r="H148" s="590">
        <v>61020</v>
      </c>
      <c r="I148" s="590">
        <v>55010</v>
      </c>
      <c r="J148" s="590">
        <v>250</v>
      </c>
      <c r="K148" s="590">
        <v>9250</v>
      </c>
      <c r="L148" s="590">
        <v>10070</v>
      </c>
      <c r="M148" s="590">
        <v>0</v>
      </c>
      <c r="N148" s="589" t="s">
        <v>1045</v>
      </c>
      <c r="O148" s="589" t="s">
        <v>1045</v>
      </c>
      <c r="P148" s="589" t="s">
        <v>1045</v>
      </c>
    </row>
    <row r="149" spans="1:16" s="238" customFormat="1">
      <c r="A149" s="590">
        <v>3015</v>
      </c>
      <c r="B149" s="589" t="s">
        <v>1049</v>
      </c>
      <c r="C149" s="589" t="s">
        <v>1048</v>
      </c>
      <c r="D149" s="590">
        <v>4887</v>
      </c>
      <c r="E149" s="589" t="s">
        <v>1050</v>
      </c>
      <c r="F149" s="589" t="s">
        <v>1051</v>
      </c>
      <c r="G149" s="590">
        <v>325</v>
      </c>
      <c r="H149" s="590">
        <f>58870*1.05</f>
        <v>61813.5</v>
      </c>
      <c r="I149" s="590">
        <f>52860*1.05</f>
        <v>55503</v>
      </c>
      <c r="J149" s="590">
        <f>250*1.1</f>
        <v>275</v>
      </c>
      <c r="K149" s="590">
        <f>9250*1.19</f>
        <v>11007.5</v>
      </c>
      <c r="L149" s="590">
        <f>10070*1.1</f>
        <v>11077</v>
      </c>
      <c r="M149" s="589" t="s">
        <v>1045</v>
      </c>
      <c r="N149" s="589" t="s">
        <v>1045</v>
      </c>
      <c r="O149" s="589" t="s">
        <v>1045</v>
      </c>
      <c r="P149" s="589" t="s">
        <v>1045</v>
      </c>
    </row>
    <row r="150" spans="1:16" s="238" customFormat="1">
      <c r="A150" s="590">
        <v>3015</v>
      </c>
      <c r="B150" s="589" t="s">
        <v>1049</v>
      </c>
      <c r="C150" s="589" t="s">
        <v>1052</v>
      </c>
      <c r="D150" s="590">
        <v>3209</v>
      </c>
      <c r="E150" s="589" t="s">
        <v>1047</v>
      </c>
      <c r="F150" s="589" t="s">
        <v>1091</v>
      </c>
      <c r="G150" s="590">
        <v>200</v>
      </c>
      <c r="H150" s="590">
        <v>61020</v>
      </c>
      <c r="I150" s="590">
        <v>55010</v>
      </c>
      <c r="J150" s="590">
        <v>250</v>
      </c>
      <c r="K150" s="590">
        <v>9250</v>
      </c>
      <c r="L150" s="590">
        <v>10070</v>
      </c>
      <c r="M150" s="590">
        <v>0</v>
      </c>
      <c r="N150" s="589" t="s">
        <v>1045</v>
      </c>
      <c r="O150" s="589" t="s">
        <v>1045</v>
      </c>
      <c r="P150" s="589" t="s">
        <v>1045</v>
      </c>
    </row>
    <row r="151" spans="1:16" s="238" customFormat="1">
      <c r="A151" s="590">
        <v>3015</v>
      </c>
      <c r="B151" s="589" t="s">
        <v>1049</v>
      </c>
      <c r="C151" s="589" t="s">
        <v>1052</v>
      </c>
      <c r="D151" s="590">
        <v>3465</v>
      </c>
      <c r="E151" s="589" t="s">
        <v>1050</v>
      </c>
      <c r="F151" s="589" t="s">
        <v>1138</v>
      </c>
      <c r="G151" s="590">
        <v>335</v>
      </c>
      <c r="H151" s="590">
        <v>61020</v>
      </c>
      <c r="I151" s="590">
        <v>55010</v>
      </c>
      <c r="J151" s="590">
        <v>250</v>
      </c>
      <c r="K151" s="590">
        <v>9250</v>
      </c>
      <c r="L151" s="590">
        <v>10070</v>
      </c>
      <c r="M151" s="590">
        <v>0</v>
      </c>
      <c r="N151" s="589" t="s">
        <v>1045</v>
      </c>
      <c r="O151" s="589" t="s">
        <v>1045</v>
      </c>
      <c r="P151" s="589" t="s">
        <v>1045</v>
      </c>
    </row>
    <row r="152" spans="1:16" s="238" customFormat="1">
      <c r="A152" s="590">
        <v>3015</v>
      </c>
      <c r="B152" s="589" t="s">
        <v>1049</v>
      </c>
      <c r="C152" s="589" t="s">
        <v>1048</v>
      </c>
      <c r="D152" s="590">
        <v>4887</v>
      </c>
      <c r="E152" s="589" t="s">
        <v>1047</v>
      </c>
      <c r="F152" s="589" t="s">
        <v>1051</v>
      </c>
      <c r="G152" s="590">
        <v>200</v>
      </c>
      <c r="H152" s="590">
        <f>58870*1.05</f>
        <v>61813.5</v>
      </c>
      <c r="I152" s="590">
        <f>52860*1.05</f>
        <v>55503</v>
      </c>
      <c r="J152" s="590">
        <f>250*1.1</f>
        <v>275</v>
      </c>
      <c r="K152" s="590">
        <f>9250*1.19</f>
        <v>11007.5</v>
      </c>
      <c r="L152" s="590">
        <f>10070*1.1</f>
        <v>11077</v>
      </c>
      <c r="M152" s="589" t="s">
        <v>1045</v>
      </c>
      <c r="N152" s="589" t="s">
        <v>1045</v>
      </c>
      <c r="O152" s="589" t="s">
        <v>1045</v>
      </c>
      <c r="P152" s="589" t="s">
        <v>1045</v>
      </c>
    </row>
    <row r="153" spans="1:16" s="238" customFormat="1">
      <c r="A153" s="590">
        <v>3015</v>
      </c>
      <c r="B153" s="589" t="s">
        <v>1049</v>
      </c>
      <c r="C153" s="589" t="s">
        <v>1048</v>
      </c>
      <c r="D153" s="590">
        <v>8234</v>
      </c>
      <c r="E153" s="589" t="s">
        <v>1050</v>
      </c>
      <c r="F153" s="589" t="s">
        <v>1051</v>
      </c>
      <c r="G153" s="590">
        <v>325</v>
      </c>
      <c r="H153" s="590">
        <f>58870*1.05</f>
        <v>61813.5</v>
      </c>
      <c r="I153" s="590">
        <f>52860*1.05</f>
        <v>55503</v>
      </c>
      <c r="J153" s="590">
        <f>250*1.1</f>
        <v>275</v>
      </c>
      <c r="K153" s="590">
        <f>9250*1.19</f>
        <v>11007.5</v>
      </c>
      <c r="L153" s="590">
        <f>10070*1.1</f>
        <v>11077</v>
      </c>
      <c r="M153" s="589" t="s">
        <v>1045</v>
      </c>
      <c r="N153" s="589" t="s">
        <v>1045</v>
      </c>
      <c r="O153" s="589" t="s">
        <v>1045</v>
      </c>
      <c r="P153" s="589" t="s">
        <v>1045</v>
      </c>
    </row>
    <row r="154" spans="1:16" s="238" customFormat="1">
      <c r="A154" s="590">
        <v>3015</v>
      </c>
      <c r="B154" s="589" t="s">
        <v>1049</v>
      </c>
      <c r="C154" s="589" t="s">
        <v>1052</v>
      </c>
      <c r="D154" s="590">
        <v>3508</v>
      </c>
      <c r="E154" s="589" t="s">
        <v>1050</v>
      </c>
      <c r="F154" s="589" t="s">
        <v>1138</v>
      </c>
      <c r="G154" s="590">
        <v>81.400000000000006</v>
      </c>
      <c r="H154" s="590">
        <v>61020</v>
      </c>
      <c r="I154" s="590">
        <v>55010</v>
      </c>
      <c r="J154" s="590">
        <v>250</v>
      </c>
      <c r="K154" s="590">
        <v>9250</v>
      </c>
      <c r="L154" s="590">
        <v>10070</v>
      </c>
      <c r="M154" s="590">
        <v>0</v>
      </c>
      <c r="N154" s="589" t="s">
        <v>1045</v>
      </c>
      <c r="O154" s="589" t="s">
        <v>1045</v>
      </c>
      <c r="P154" s="589" t="s">
        <v>1045</v>
      </c>
    </row>
    <row r="155" spans="1:16" s="238" customFormat="1">
      <c r="A155" s="590">
        <v>3015</v>
      </c>
      <c r="B155" s="589" t="s">
        <v>1049</v>
      </c>
      <c r="C155" s="589" t="s">
        <v>1048</v>
      </c>
      <c r="D155" s="590">
        <v>8234</v>
      </c>
      <c r="E155" s="589" t="s">
        <v>1047</v>
      </c>
      <c r="F155" s="589" t="s">
        <v>1051</v>
      </c>
      <c r="G155" s="590">
        <v>200</v>
      </c>
      <c r="H155" s="590">
        <f>58870*1.05</f>
        <v>61813.5</v>
      </c>
      <c r="I155" s="590">
        <f>52860*1.05</f>
        <v>55503</v>
      </c>
      <c r="J155" s="590">
        <f>250*1.1</f>
        <v>275</v>
      </c>
      <c r="K155" s="590">
        <f>9250*1.19</f>
        <v>11007.5</v>
      </c>
      <c r="L155" s="590">
        <f>10070*1.1</f>
        <v>11077</v>
      </c>
      <c r="M155" s="589" t="s">
        <v>1045</v>
      </c>
      <c r="N155" s="589" t="s">
        <v>1045</v>
      </c>
      <c r="O155" s="589" t="s">
        <v>1045</v>
      </c>
      <c r="P155" s="589" t="s">
        <v>1045</v>
      </c>
    </row>
    <row r="156" spans="1:16" s="238" customFormat="1">
      <c r="A156" s="590">
        <v>3015</v>
      </c>
      <c r="B156" s="589" t="s">
        <v>1049</v>
      </c>
      <c r="C156" s="589" t="s">
        <v>1052</v>
      </c>
      <c r="D156" s="590">
        <v>4476</v>
      </c>
      <c r="E156" s="589" t="s">
        <v>1047</v>
      </c>
      <c r="F156" s="589" t="s">
        <v>1130</v>
      </c>
      <c r="G156" s="590">
        <v>200</v>
      </c>
      <c r="H156" s="590">
        <v>61020</v>
      </c>
      <c r="I156" s="590">
        <v>55010</v>
      </c>
      <c r="J156" s="590">
        <v>250</v>
      </c>
      <c r="K156" s="590">
        <v>9250</v>
      </c>
      <c r="L156" s="590">
        <v>10070</v>
      </c>
      <c r="M156" s="590">
        <v>0</v>
      </c>
      <c r="N156" s="589" t="s">
        <v>1045</v>
      </c>
      <c r="O156" s="589" t="s">
        <v>1045</v>
      </c>
      <c r="P156" s="589" t="s">
        <v>1045</v>
      </c>
    </row>
    <row r="157" spans="1:16" s="238" customFormat="1">
      <c r="A157" s="590">
        <v>3015</v>
      </c>
      <c r="B157" s="589" t="s">
        <v>1049</v>
      </c>
      <c r="C157" s="589" t="s">
        <v>1048</v>
      </c>
      <c r="D157" s="590">
        <v>4888</v>
      </c>
      <c r="E157" s="589" t="s">
        <v>1055</v>
      </c>
      <c r="F157" s="589" t="s">
        <v>1082</v>
      </c>
      <c r="G157" s="590">
        <v>75</v>
      </c>
      <c r="H157" s="590">
        <f>58870*1.05</f>
        <v>61813.5</v>
      </c>
      <c r="I157" s="590">
        <f>52860*1.05</f>
        <v>55503</v>
      </c>
      <c r="J157" s="590">
        <f>250*1.1</f>
        <v>275</v>
      </c>
      <c r="K157" s="590">
        <f>9250*1.19</f>
        <v>11007.5</v>
      </c>
      <c r="L157" s="590">
        <f>10070*1.1</f>
        <v>11077</v>
      </c>
      <c r="M157" s="589" t="s">
        <v>1045</v>
      </c>
      <c r="N157" s="589" t="s">
        <v>1045</v>
      </c>
      <c r="O157" s="589" t="s">
        <v>1045</v>
      </c>
      <c r="P157" s="589" t="s">
        <v>1045</v>
      </c>
    </row>
    <row r="158" spans="1:16" s="238" customFormat="1">
      <c r="A158" s="590">
        <v>3015</v>
      </c>
      <c r="B158" s="589" t="s">
        <v>1049</v>
      </c>
      <c r="C158" s="589" t="s">
        <v>1052</v>
      </c>
      <c r="D158" s="590">
        <v>4624</v>
      </c>
      <c r="E158" s="589" t="s">
        <v>1050</v>
      </c>
      <c r="F158" s="589" t="s">
        <v>417</v>
      </c>
      <c r="G158" s="590">
        <v>325</v>
      </c>
      <c r="H158" s="590">
        <v>61020</v>
      </c>
      <c r="I158" s="590">
        <v>55010</v>
      </c>
      <c r="J158" s="590">
        <v>250</v>
      </c>
      <c r="K158" s="590">
        <v>9250</v>
      </c>
      <c r="L158" s="590">
        <v>10070</v>
      </c>
      <c r="M158" s="590">
        <v>5340</v>
      </c>
      <c r="N158" s="589" t="s">
        <v>1045</v>
      </c>
      <c r="O158" s="589" t="s">
        <v>1045</v>
      </c>
      <c r="P158" s="589" t="s">
        <v>1045</v>
      </c>
    </row>
    <row r="159" spans="1:16" s="238" customFormat="1">
      <c r="A159" s="590">
        <v>3015</v>
      </c>
      <c r="B159" s="589" t="s">
        <v>1049</v>
      </c>
      <c r="C159" s="589" t="s">
        <v>1048</v>
      </c>
      <c r="D159" s="590">
        <v>5764</v>
      </c>
      <c r="E159" s="589" t="s">
        <v>1055</v>
      </c>
      <c r="F159" s="589" t="s">
        <v>1082</v>
      </c>
      <c r="G159" s="590">
        <v>75</v>
      </c>
      <c r="H159" s="590">
        <f>58870*1.05</f>
        <v>61813.5</v>
      </c>
      <c r="I159" s="590">
        <f>52860*1.05</f>
        <v>55503</v>
      </c>
      <c r="J159" s="590">
        <f>250*1.1</f>
        <v>275</v>
      </c>
      <c r="K159" s="590">
        <f>9250*1.19</f>
        <v>11007.5</v>
      </c>
      <c r="L159" s="590">
        <f>10070*1.1</f>
        <v>11077</v>
      </c>
      <c r="M159" s="589" t="s">
        <v>1045</v>
      </c>
      <c r="N159" s="589" t="s">
        <v>1045</v>
      </c>
      <c r="O159" s="589" t="s">
        <v>1045</v>
      </c>
      <c r="P159" s="589" t="s">
        <v>1045</v>
      </c>
    </row>
    <row r="160" spans="1:16" s="238" customFormat="1">
      <c r="A160" s="590">
        <v>3015</v>
      </c>
      <c r="B160" s="589" t="s">
        <v>1049</v>
      </c>
      <c r="C160" s="589" t="s">
        <v>1052</v>
      </c>
      <c r="D160" s="590">
        <v>4624</v>
      </c>
      <c r="E160" s="589" t="s">
        <v>1047</v>
      </c>
      <c r="F160" s="589" t="s">
        <v>417</v>
      </c>
      <c r="G160" s="590">
        <v>200</v>
      </c>
      <c r="H160" s="590">
        <v>61020</v>
      </c>
      <c r="I160" s="590">
        <v>55010</v>
      </c>
      <c r="J160" s="590">
        <v>250</v>
      </c>
      <c r="K160" s="590">
        <v>9250</v>
      </c>
      <c r="L160" s="590">
        <v>10070</v>
      </c>
      <c r="M160" s="590">
        <v>5340</v>
      </c>
      <c r="N160" s="589" t="s">
        <v>1045</v>
      </c>
      <c r="O160" s="589" t="s">
        <v>1045</v>
      </c>
      <c r="P160" s="589" t="s">
        <v>1045</v>
      </c>
    </row>
    <row r="161" spans="1:16" s="238" customFormat="1">
      <c r="A161" s="590">
        <v>3015</v>
      </c>
      <c r="B161" s="589" t="s">
        <v>1049</v>
      </c>
      <c r="C161" s="589" t="s">
        <v>1048</v>
      </c>
      <c r="D161" s="590">
        <v>4844</v>
      </c>
      <c r="E161" s="589" t="s">
        <v>1047</v>
      </c>
      <c r="F161" s="589" t="s">
        <v>1127</v>
      </c>
      <c r="G161" s="590">
        <v>200</v>
      </c>
      <c r="H161" s="590">
        <f>61020*1.05</f>
        <v>64071</v>
      </c>
      <c r="I161" s="590">
        <f>55010*1.05</f>
        <v>57760.5</v>
      </c>
      <c r="J161" s="590">
        <f>250*1.1</f>
        <v>275</v>
      </c>
      <c r="K161" s="590">
        <f>9250*1.19</f>
        <v>11007.5</v>
      </c>
      <c r="L161" s="590">
        <f>10070*1.1</f>
        <v>11077</v>
      </c>
      <c r="M161" s="589" t="s">
        <v>1045</v>
      </c>
      <c r="N161" s="589" t="s">
        <v>1045</v>
      </c>
      <c r="O161" s="589" t="s">
        <v>1045</v>
      </c>
      <c r="P161" s="589" t="s">
        <v>1045</v>
      </c>
    </row>
    <row r="162" spans="1:16" s="238" customFormat="1">
      <c r="A162" s="590">
        <v>3015</v>
      </c>
      <c r="B162" s="589" t="s">
        <v>1049</v>
      </c>
      <c r="C162" s="589" t="s">
        <v>1052</v>
      </c>
      <c r="D162" s="590">
        <v>4624</v>
      </c>
      <c r="E162" s="589" t="s">
        <v>1055</v>
      </c>
      <c r="F162" s="589" t="s">
        <v>417</v>
      </c>
      <c r="G162" s="590">
        <v>75</v>
      </c>
      <c r="H162" s="590">
        <v>61020</v>
      </c>
      <c r="I162" s="590">
        <v>55010</v>
      </c>
      <c r="J162" s="590">
        <v>250</v>
      </c>
      <c r="K162" s="590">
        <v>9250</v>
      </c>
      <c r="L162" s="590">
        <v>10070</v>
      </c>
      <c r="M162" s="590">
        <v>5340</v>
      </c>
      <c r="N162" s="589" t="s">
        <v>1045</v>
      </c>
      <c r="O162" s="589" t="s">
        <v>1045</v>
      </c>
      <c r="P162" s="589" t="s">
        <v>1045</v>
      </c>
    </row>
    <row r="163" spans="1:16" s="238" customFormat="1">
      <c r="A163" s="590">
        <v>3015</v>
      </c>
      <c r="B163" s="589" t="s">
        <v>1049</v>
      </c>
      <c r="C163" s="589" t="s">
        <v>1052</v>
      </c>
      <c r="D163" s="590">
        <v>4678</v>
      </c>
      <c r="E163" s="589" t="s">
        <v>1050</v>
      </c>
      <c r="F163" s="589" t="s">
        <v>1139</v>
      </c>
      <c r="G163" s="590">
        <v>325</v>
      </c>
      <c r="H163" s="590">
        <v>61020</v>
      </c>
      <c r="I163" s="590">
        <v>55010</v>
      </c>
      <c r="J163" s="590">
        <v>250</v>
      </c>
      <c r="K163" s="590">
        <v>9250</v>
      </c>
      <c r="L163" s="590">
        <v>10070</v>
      </c>
      <c r="M163" s="590">
        <v>0</v>
      </c>
      <c r="N163" s="589" t="s">
        <v>1045</v>
      </c>
      <c r="O163" s="589" t="s">
        <v>1045</v>
      </c>
      <c r="P163" s="589" t="s">
        <v>1045</v>
      </c>
    </row>
    <row r="164" spans="1:16" s="238" customFormat="1">
      <c r="A164" s="590">
        <v>3015</v>
      </c>
      <c r="B164" s="589" t="s">
        <v>1049</v>
      </c>
      <c r="C164" s="589" t="s">
        <v>1048</v>
      </c>
      <c r="D164" s="590">
        <v>4844</v>
      </c>
      <c r="E164" s="589" t="s">
        <v>1055</v>
      </c>
      <c r="F164" s="589" t="s">
        <v>1127</v>
      </c>
      <c r="G164" s="590">
        <v>75</v>
      </c>
      <c r="H164" s="590">
        <f>61020*1.05</f>
        <v>64071</v>
      </c>
      <c r="I164" s="590">
        <f>55010*1.05</f>
        <v>57760.5</v>
      </c>
      <c r="J164" s="590">
        <f>250*1.1</f>
        <v>275</v>
      </c>
      <c r="K164" s="590">
        <f>9250*1.19</f>
        <v>11007.5</v>
      </c>
      <c r="L164" s="590">
        <f>10070*1.1</f>
        <v>11077</v>
      </c>
      <c r="M164" s="589" t="s">
        <v>1045</v>
      </c>
      <c r="N164" s="589" t="s">
        <v>1045</v>
      </c>
      <c r="O164" s="589" t="s">
        <v>1045</v>
      </c>
      <c r="P164" s="589" t="s">
        <v>1045</v>
      </c>
    </row>
    <row r="165" spans="1:16" s="238" customFormat="1">
      <c r="A165" s="590">
        <v>3015</v>
      </c>
      <c r="B165" s="589" t="s">
        <v>1049</v>
      </c>
      <c r="C165" s="589" t="s">
        <v>1048</v>
      </c>
      <c r="D165" s="590">
        <v>4875</v>
      </c>
      <c r="E165" s="589" t="s">
        <v>1055</v>
      </c>
      <c r="F165" s="589" t="s">
        <v>1127</v>
      </c>
      <c r="G165" s="590">
        <v>75</v>
      </c>
      <c r="H165" s="590">
        <f>61020*1.05</f>
        <v>64071</v>
      </c>
      <c r="I165" s="590">
        <f>55010*1.05</f>
        <v>57760.5</v>
      </c>
      <c r="J165" s="590">
        <f>250*1.1</f>
        <v>275</v>
      </c>
      <c r="K165" s="590">
        <f>9250*1.19</f>
        <v>11007.5</v>
      </c>
      <c r="L165" s="590">
        <f>10070*1.1</f>
        <v>11077</v>
      </c>
      <c r="M165" s="589" t="s">
        <v>1045</v>
      </c>
      <c r="N165" s="589" t="s">
        <v>1045</v>
      </c>
      <c r="O165" s="589" t="s">
        <v>1045</v>
      </c>
      <c r="P165" s="589" t="s">
        <v>1045</v>
      </c>
    </row>
    <row r="166" spans="1:16" s="238" customFormat="1">
      <c r="A166" s="590">
        <v>3015</v>
      </c>
      <c r="B166" s="589" t="s">
        <v>1049</v>
      </c>
      <c r="C166" s="589" t="s">
        <v>1052</v>
      </c>
      <c r="D166" s="590">
        <v>4678</v>
      </c>
      <c r="E166" s="589" t="s">
        <v>1047</v>
      </c>
      <c r="F166" s="589" t="s">
        <v>1139</v>
      </c>
      <c r="G166" s="590">
        <v>200</v>
      </c>
      <c r="H166" s="590">
        <v>61020</v>
      </c>
      <c r="I166" s="590">
        <v>55010</v>
      </c>
      <c r="J166" s="590">
        <v>250</v>
      </c>
      <c r="K166" s="590">
        <v>9250</v>
      </c>
      <c r="L166" s="590">
        <v>10070</v>
      </c>
      <c r="M166" s="590">
        <v>0</v>
      </c>
      <c r="N166" s="589" t="s">
        <v>1045</v>
      </c>
      <c r="O166" s="589" t="s">
        <v>1045</v>
      </c>
      <c r="P166" s="589" t="s">
        <v>1045</v>
      </c>
    </row>
    <row r="167" spans="1:16" s="238" customFormat="1">
      <c r="A167" s="590">
        <v>3015</v>
      </c>
      <c r="B167" s="589" t="s">
        <v>1049</v>
      </c>
      <c r="C167" s="589" t="s">
        <v>1048</v>
      </c>
      <c r="D167" s="590">
        <v>6648</v>
      </c>
      <c r="E167" s="589" t="s">
        <v>1055</v>
      </c>
      <c r="F167" s="589" t="s">
        <v>1127</v>
      </c>
      <c r="G167" s="590">
        <v>75</v>
      </c>
      <c r="H167" s="590">
        <f>61020*1.05</f>
        <v>64071</v>
      </c>
      <c r="I167" s="590">
        <f>55010*1.05</f>
        <v>57760.5</v>
      </c>
      <c r="J167" s="590">
        <f>250*1.1</f>
        <v>275</v>
      </c>
      <c r="K167" s="590">
        <f>9250*1.19</f>
        <v>11007.5</v>
      </c>
      <c r="L167" s="590">
        <f>10070*1.1</f>
        <v>11077</v>
      </c>
      <c r="M167" s="589" t="s">
        <v>1045</v>
      </c>
      <c r="N167" s="589" t="s">
        <v>1045</v>
      </c>
      <c r="O167" s="589" t="s">
        <v>1045</v>
      </c>
      <c r="P167" s="589" t="s">
        <v>1045</v>
      </c>
    </row>
    <row r="168" spans="1:16" s="238" customFormat="1">
      <c r="A168" s="590">
        <v>3015</v>
      </c>
      <c r="B168" s="589" t="s">
        <v>1049</v>
      </c>
      <c r="C168" s="589" t="s">
        <v>1052</v>
      </c>
      <c r="D168" s="590">
        <v>4679</v>
      </c>
      <c r="E168" s="589" t="s">
        <v>1050</v>
      </c>
      <c r="F168" s="589" t="s">
        <v>542</v>
      </c>
      <c r="G168" s="590">
        <v>400</v>
      </c>
      <c r="H168" s="590">
        <v>61020</v>
      </c>
      <c r="I168" s="590">
        <v>55010</v>
      </c>
      <c r="J168" s="590">
        <v>250</v>
      </c>
      <c r="K168" s="590">
        <v>9250</v>
      </c>
      <c r="L168" s="590">
        <v>10070</v>
      </c>
      <c r="M168" s="590">
        <v>5340</v>
      </c>
      <c r="N168" s="589" t="s">
        <v>1045</v>
      </c>
      <c r="O168" s="589" t="s">
        <v>1045</v>
      </c>
      <c r="P168" s="589" t="s">
        <v>1045</v>
      </c>
    </row>
    <row r="169" spans="1:16" s="238" customFormat="1">
      <c r="A169" s="590">
        <v>3015</v>
      </c>
      <c r="B169" s="589" t="s">
        <v>1049</v>
      </c>
      <c r="C169" s="589" t="s">
        <v>1048</v>
      </c>
      <c r="D169" s="590">
        <v>7932</v>
      </c>
      <c r="E169" s="589" t="s">
        <v>1047</v>
      </c>
      <c r="F169" s="589" t="s">
        <v>1127</v>
      </c>
      <c r="G169" s="590">
        <v>200</v>
      </c>
      <c r="H169" s="590">
        <f>61020*1.05</f>
        <v>64071</v>
      </c>
      <c r="I169" s="590">
        <f>55010*1.05</f>
        <v>57760.5</v>
      </c>
      <c r="J169" s="590">
        <f>250*1.1</f>
        <v>275</v>
      </c>
      <c r="K169" s="590">
        <f>9250*1.19</f>
        <v>11007.5</v>
      </c>
      <c r="L169" s="590">
        <f>10070*1.1</f>
        <v>11077</v>
      </c>
      <c r="M169" s="589" t="s">
        <v>1045</v>
      </c>
      <c r="N169" s="589" t="s">
        <v>1045</v>
      </c>
      <c r="O169" s="589" t="s">
        <v>1045</v>
      </c>
      <c r="P169" s="589" t="s">
        <v>1045</v>
      </c>
    </row>
    <row r="170" spans="1:16" s="238" customFormat="1">
      <c r="A170" s="590">
        <v>3015</v>
      </c>
      <c r="B170" s="589" t="s">
        <v>1049</v>
      </c>
      <c r="C170" s="589" t="s">
        <v>1052</v>
      </c>
      <c r="D170" s="590">
        <v>4682</v>
      </c>
      <c r="E170" s="589" t="s">
        <v>1050</v>
      </c>
      <c r="F170" s="589" t="s">
        <v>420</v>
      </c>
      <c r="G170" s="590">
        <v>325</v>
      </c>
      <c r="H170" s="590">
        <v>61020</v>
      </c>
      <c r="I170" s="590">
        <v>55010</v>
      </c>
      <c r="J170" s="590">
        <v>250</v>
      </c>
      <c r="K170" s="590">
        <v>9250</v>
      </c>
      <c r="L170" s="590">
        <v>10070</v>
      </c>
      <c r="M170" s="590">
        <v>5340</v>
      </c>
      <c r="N170" s="589" t="s">
        <v>1045</v>
      </c>
      <c r="O170" s="589" t="s">
        <v>1045</v>
      </c>
      <c r="P170" s="589" t="s">
        <v>1045</v>
      </c>
    </row>
    <row r="171" spans="1:16" s="238" customFormat="1">
      <c r="A171" s="590">
        <v>3015</v>
      </c>
      <c r="B171" s="589" t="s">
        <v>1049</v>
      </c>
      <c r="C171" s="589" t="s">
        <v>1048</v>
      </c>
      <c r="D171" s="590">
        <v>4845</v>
      </c>
      <c r="E171" s="589" t="s">
        <v>1050</v>
      </c>
      <c r="F171" s="589" t="s">
        <v>419</v>
      </c>
      <c r="G171" s="590">
        <v>325</v>
      </c>
      <c r="H171" s="590">
        <f>61020*1.05</f>
        <v>64071</v>
      </c>
      <c r="I171" s="590">
        <f>55010*1.05</f>
        <v>57760.5</v>
      </c>
      <c r="J171" s="590">
        <f>250*1.1</f>
        <v>275</v>
      </c>
      <c r="K171" s="590">
        <f>9250*1.19</f>
        <v>11007.5</v>
      </c>
      <c r="L171" s="590">
        <f>10070*1.1</f>
        <v>11077</v>
      </c>
      <c r="M171" s="590">
        <f>5340*1.05</f>
        <v>5607</v>
      </c>
      <c r="N171" s="589" t="s">
        <v>1045</v>
      </c>
      <c r="O171" s="589" t="s">
        <v>1045</v>
      </c>
      <c r="P171" s="589" t="s">
        <v>1045</v>
      </c>
    </row>
    <row r="172" spans="1:16" s="238" customFormat="1">
      <c r="A172" s="590">
        <v>3015</v>
      </c>
      <c r="B172" s="589" t="s">
        <v>1049</v>
      </c>
      <c r="C172" s="589" t="s">
        <v>1052</v>
      </c>
      <c r="D172" s="590">
        <v>4682</v>
      </c>
      <c r="E172" s="589" t="s">
        <v>1047</v>
      </c>
      <c r="F172" s="589" t="s">
        <v>420</v>
      </c>
      <c r="G172" s="590">
        <v>200</v>
      </c>
      <c r="H172" s="590">
        <v>61020</v>
      </c>
      <c r="I172" s="590">
        <v>55010</v>
      </c>
      <c r="J172" s="590">
        <v>250</v>
      </c>
      <c r="K172" s="590">
        <v>9250</v>
      </c>
      <c r="L172" s="590">
        <v>10070</v>
      </c>
      <c r="M172" s="590">
        <v>5340</v>
      </c>
      <c r="N172" s="589" t="s">
        <v>1045</v>
      </c>
      <c r="O172" s="589" t="s">
        <v>1045</v>
      </c>
      <c r="P172" s="589" t="s">
        <v>1045</v>
      </c>
    </row>
    <row r="173" spans="1:16" s="238" customFormat="1">
      <c r="A173" s="590">
        <v>3015</v>
      </c>
      <c r="B173" s="589" t="s">
        <v>1049</v>
      </c>
      <c r="C173" s="589" t="s">
        <v>1048</v>
      </c>
      <c r="D173" s="590">
        <v>4845</v>
      </c>
      <c r="E173" s="589" t="s">
        <v>1047</v>
      </c>
      <c r="F173" s="589" t="s">
        <v>419</v>
      </c>
      <c r="G173" s="590">
        <v>200</v>
      </c>
      <c r="H173" s="590">
        <f>61020*1.05</f>
        <v>64071</v>
      </c>
      <c r="I173" s="590">
        <f>55010*1.05</f>
        <v>57760.5</v>
      </c>
      <c r="J173" s="590">
        <f>250*1.1</f>
        <v>275</v>
      </c>
      <c r="K173" s="590">
        <f>9250*1.19</f>
        <v>11007.5</v>
      </c>
      <c r="L173" s="590">
        <f>10070*1.1</f>
        <v>11077</v>
      </c>
      <c r="M173" s="590">
        <f>5340*1.05</f>
        <v>5607</v>
      </c>
      <c r="N173" s="589" t="s">
        <v>1045</v>
      </c>
      <c r="O173" s="589" t="s">
        <v>1045</v>
      </c>
      <c r="P173" s="589" t="s">
        <v>1045</v>
      </c>
    </row>
    <row r="174" spans="1:16" s="238" customFormat="1">
      <c r="A174" s="590">
        <v>3015</v>
      </c>
      <c r="B174" s="589" t="s">
        <v>1049</v>
      </c>
      <c r="C174" s="589" t="s">
        <v>1052</v>
      </c>
      <c r="D174" s="590">
        <v>4686</v>
      </c>
      <c r="E174" s="589" t="s">
        <v>1047</v>
      </c>
      <c r="F174" s="589" t="s">
        <v>1135</v>
      </c>
      <c r="G174" s="590">
        <v>200</v>
      </c>
      <c r="H174" s="590">
        <v>61020</v>
      </c>
      <c r="I174" s="590">
        <v>55010</v>
      </c>
      <c r="J174" s="590">
        <v>250</v>
      </c>
      <c r="K174" s="590">
        <v>9250</v>
      </c>
      <c r="L174" s="590">
        <v>10070</v>
      </c>
      <c r="M174" s="590">
        <v>0</v>
      </c>
      <c r="N174" s="589" t="s">
        <v>1045</v>
      </c>
      <c r="O174" s="589" t="s">
        <v>1045</v>
      </c>
      <c r="P174" s="589" t="s">
        <v>1045</v>
      </c>
    </row>
    <row r="175" spans="1:16" s="238" customFormat="1">
      <c r="A175" s="590">
        <v>3015</v>
      </c>
      <c r="B175" s="589" t="s">
        <v>1049</v>
      </c>
      <c r="C175" s="589" t="s">
        <v>1048</v>
      </c>
      <c r="D175" s="590">
        <v>4845</v>
      </c>
      <c r="E175" s="589" t="s">
        <v>1055</v>
      </c>
      <c r="F175" s="589" t="s">
        <v>419</v>
      </c>
      <c r="G175" s="590">
        <v>75</v>
      </c>
      <c r="H175" s="590">
        <f>61020*1.05</f>
        <v>64071</v>
      </c>
      <c r="I175" s="590">
        <f>55010*1.05</f>
        <v>57760.5</v>
      </c>
      <c r="J175" s="590">
        <f>250*1.1</f>
        <v>275</v>
      </c>
      <c r="K175" s="590">
        <f>9250*1.19</f>
        <v>11007.5</v>
      </c>
      <c r="L175" s="590">
        <f>10070*1.1</f>
        <v>11077</v>
      </c>
      <c r="M175" s="590">
        <f>5340*1.05</f>
        <v>5607</v>
      </c>
      <c r="N175" s="589" t="s">
        <v>1045</v>
      </c>
      <c r="O175" s="589" t="s">
        <v>1045</v>
      </c>
      <c r="P175" s="589" t="s">
        <v>1045</v>
      </c>
    </row>
    <row r="176" spans="1:16" s="238" customFormat="1">
      <c r="A176" s="590">
        <v>3015</v>
      </c>
      <c r="B176" s="589" t="s">
        <v>1049</v>
      </c>
      <c r="C176" s="589" t="s">
        <v>1052</v>
      </c>
      <c r="D176" s="590">
        <v>4687</v>
      </c>
      <c r="E176" s="589" t="s">
        <v>1050</v>
      </c>
      <c r="F176" s="589" t="s">
        <v>1137</v>
      </c>
      <c r="G176" s="590">
        <v>325</v>
      </c>
      <c r="H176" s="590">
        <v>61020</v>
      </c>
      <c r="I176" s="590">
        <v>55010</v>
      </c>
      <c r="J176" s="590">
        <v>250</v>
      </c>
      <c r="K176" s="590">
        <v>9250</v>
      </c>
      <c r="L176" s="590">
        <v>10070</v>
      </c>
      <c r="M176" s="590">
        <v>0</v>
      </c>
      <c r="N176" s="589" t="s">
        <v>1045</v>
      </c>
      <c r="O176" s="589" t="s">
        <v>1045</v>
      </c>
      <c r="P176" s="589" t="s">
        <v>1045</v>
      </c>
    </row>
    <row r="177" spans="1:16" s="238" customFormat="1">
      <c r="A177" s="590">
        <v>3015</v>
      </c>
      <c r="B177" s="589" t="s">
        <v>1049</v>
      </c>
      <c r="C177" s="589" t="s">
        <v>1048</v>
      </c>
      <c r="D177" s="590">
        <v>4927</v>
      </c>
      <c r="E177" s="589" t="s">
        <v>1055</v>
      </c>
      <c r="F177" s="589" t="s">
        <v>419</v>
      </c>
      <c r="G177" s="590">
        <v>75</v>
      </c>
      <c r="H177" s="590">
        <f>61020*1.05</f>
        <v>64071</v>
      </c>
      <c r="I177" s="590">
        <f>55010*1.05</f>
        <v>57760.5</v>
      </c>
      <c r="J177" s="590">
        <f>250*1.1</f>
        <v>275</v>
      </c>
      <c r="K177" s="590">
        <f>9250*1.19</f>
        <v>11007.5</v>
      </c>
      <c r="L177" s="590">
        <f>10070*1.1</f>
        <v>11077</v>
      </c>
      <c r="M177" s="590">
        <f>5340*1.05</f>
        <v>5607</v>
      </c>
      <c r="N177" s="589" t="s">
        <v>1045</v>
      </c>
      <c r="O177" s="589" t="s">
        <v>1045</v>
      </c>
      <c r="P177" s="589" t="s">
        <v>1045</v>
      </c>
    </row>
    <row r="178" spans="1:16" s="238" customFormat="1">
      <c r="A178" s="590">
        <v>3015</v>
      </c>
      <c r="B178" s="589" t="s">
        <v>1049</v>
      </c>
      <c r="C178" s="589" t="s">
        <v>1052</v>
      </c>
      <c r="D178" s="590">
        <v>4687</v>
      </c>
      <c r="E178" s="589" t="s">
        <v>1047</v>
      </c>
      <c r="F178" s="589" t="s">
        <v>1137</v>
      </c>
      <c r="G178" s="590">
        <v>200</v>
      </c>
      <c r="H178" s="590">
        <v>61020</v>
      </c>
      <c r="I178" s="590">
        <v>55010</v>
      </c>
      <c r="J178" s="590">
        <v>250</v>
      </c>
      <c r="K178" s="590">
        <v>9250</v>
      </c>
      <c r="L178" s="590">
        <v>10070</v>
      </c>
      <c r="M178" s="590">
        <v>0</v>
      </c>
      <c r="N178" s="589" t="s">
        <v>1045</v>
      </c>
      <c r="O178" s="589" t="s">
        <v>1045</v>
      </c>
      <c r="P178" s="589" t="s">
        <v>1045</v>
      </c>
    </row>
    <row r="179" spans="1:16" s="238" customFormat="1">
      <c r="A179" s="590">
        <v>3015</v>
      </c>
      <c r="B179" s="589" t="s">
        <v>1049</v>
      </c>
      <c r="C179" s="589" t="s">
        <v>1052</v>
      </c>
      <c r="D179" s="590">
        <v>4687</v>
      </c>
      <c r="E179" s="589" t="s">
        <v>1055</v>
      </c>
      <c r="F179" s="589" t="s">
        <v>1137</v>
      </c>
      <c r="G179" s="590">
        <v>75</v>
      </c>
      <c r="H179" s="590">
        <v>61020</v>
      </c>
      <c r="I179" s="590">
        <v>55010</v>
      </c>
      <c r="J179" s="590">
        <v>250</v>
      </c>
      <c r="K179" s="590">
        <v>9250</v>
      </c>
      <c r="L179" s="590">
        <v>10070</v>
      </c>
      <c r="M179" s="590">
        <v>0</v>
      </c>
      <c r="N179" s="589" t="s">
        <v>1045</v>
      </c>
      <c r="O179" s="589" t="s">
        <v>1045</v>
      </c>
      <c r="P179" s="589" t="s">
        <v>1045</v>
      </c>
    </row>
    <row r="180" spans="1:16" s="238" customFormat="1">
      <c r="A180" s="590">
        <v>3015</v>
      </c>
      <c r="B180" s="589" t="s">
        <v>1049</v>
      </c>
      <c r="C180" s="589" t="s">
        <v>1052</v>
      </c>
      <c r="D180" s="590">
        <v>4752</v>
      </c>
      <c r="E180" s="589" t="s">
        <v>1047</v>
      </c>
      <c r="F180" s="589" t="s">
        <v>1114</v>
      </c>
      <c r="G180" s="590">
        <v>200</v>
      </c>
      <c r="H180" s="590">
        <v>61020</v>
      </c>
      <c r="I180" s="590">
        <v>55010</v>
      </c>
      <c r="J180" s="590">
        <v>250</v>
      </c>
      <c r="K180" s="590">
        <v>9250</v>
      </c>
      <c r="L180" s="590">
        <v>10070</v>
      </c>
      <c r="M180" s="590">
        <v>0</v>
      </c>
      <c r="N180" s="589" t="s">
        <v>1045</v>
      </c>
      <c r="O180" s="589" t="s">
        <v>1045</v>
      </c>
      <c r="P180" s="589" t="s">
        <v>1045</v>
      </c>
    </row>
    <row r="181" spans="1:16" s="238" customFormat="1">
      <c r="A181" s="590">
        <v>3015</v>
      </c>
      <c r="B181" s="589" t="s">
        <v>1049</v>
      </c>
      <c r="C181" s="589" t="s">
        <v>1048</v>
      </c>
      <c r="D181" s="590">
        <v>6649</v>
      </c>
      <c r="E181" s="589" t="s">
        <v>1055</v>
      </c>
      <c r="F181" s="589" t="s">
        <v>419</v>
      </c>
      <c r="G181" s="590">
        <v>75</v>
      </c>
      <c r="H181" s="590">
        <f>61020*1.05</f>
        <v>64071</v>
      </c>
      <c r="I181" s="590">
        <f>55010*1.05</f>
        <v>57760.5</v>
      </c>
      <c r="J181" s="590">
        <f>250*1.1</f>
        <v>275</v>
      </c>
      <c r="K181" s="590">
        <f>9250*1.19</f>
        <v>11007.5</v>
      </c>
      <c r="L181" s="590">
        <f>10070*1.1</f>
        <v>11077</v>
      </c>
      <c r="M181" s="590">
        <f>5340*1.05</f>
        <v>5607</v>
      </c>
      <c r="N181" s="589" t="s">
        <v>1045</v>
      </c>
      <c r="O181" s="589" t="s">
        <v>1045</v>
      </c>
      <c r="P181" s="589" t="s">
        <v>1045</v>
      </c>
    </row>
    <row r="182" spans="1:16" s="238" customFormat="1">
      <c r="A182" s="590">
        <v>3015</v>
      </c>
      <c r="B182" s="589" t="s">
        <v>1049</v>
      </c>
      <c r="C182" s="589" t="s">
        <v>1048</v>
      </c>
      <c r="D182" s="590">
        <v>7004</v>
      </c>
      <c r="E182" s="589" t="s">
        <v>1050</v>
      </c>
      <c r="F182" s="589" t="s">
        <v>419</v>
      </c>
      <c r="G182" s="590">
        <v>325</v>
      </c>
      <c r="H182" s="590">
        <f>61020*1.05</f>
        <v>64071</v>
      </c>
      <c r="I182" s="590">
        <f>55010*1.05</f>
        <v>57760.5</v>
      </c>
      <c r="J182" s="590">
        <f>250*1.1</f>
        <v>275</v>
      </c>
      <c r="K182" s="590">
        <f>9250*1.19</f>
        <v>11007.5</v>
      </c>
      <c r="L182" s="590">
        <f>10070*1.1</f>
        <v>11077</v>
      </c>
      <c r="M182" s="590">
        <f>5340*1.05</f>
        <v>5607</v>
      </c>
      <c r="N182" s="589" t="s">
        <v>1045</v>
      </c>
      <c r="O182" s="589" t="s">
        <v>1045</v>
      </c>
      <c r="P182" s="589" t="s">
        <v>1045</v>
      </c>
    </row>
    <row r="183" spans="1:16" s="238" customFormat="1">
      <c r="A183" s="590">
        <v>3015</v>
      </c>
      <c r="B183" s="589" t="s">
        <v>1049</v>
      </c>
      <c r="C183" s="589" t="s">
        <v>1048</v>
      </c>
      <c r="D183" s="590">
        <v>7858</v>
      </c>
      <c r="E183" s="589" t="s">
        <v>1050</v>
      </c>
      <c r="F183" s="589" t="s">
        <v>419</v>
      </c>
      <c r="G183" s="590">
        <v>325</v>
      </c>
      <c r="H183" s="590">
        <f>61020*1.05</f>
        <v>64071</v>
      </c>
      <c r="I183" s="590">
        <f>55010*1.05</f>
        <v>57760.5</v>
      </c>
      <c r="J183" s="590">
        <f>250*1.1</f>
        <v>275</v>
      </c>
      <c r="K183" s="590">
        <f>9250*1.19</f>
        <v>11007.5</v>
      </c>
      <c r="L183" s="590">
        <f>10070*1.1</f>
        <v>11077</v>
      </c>
      <c r="M183" s="590">
        <f>5340*1.05</f>
        <v>5607</v>
      </c>
      <c r="N183" s="589" t="s">
        <v>1045</v>
      </c>
      <c r="O183" s="589" t="s">
        <v>1045</v>
      </c>
      <c r="P183" s="589" t="s">
        <v>1045</v>
      </c>
    </row>
    <row r="184" spans="1:16" s="238" customFormat="1">
      <c r="A184" s="590">
        <v>3015</v>
      </c>
      <c r="B184" s="589" t="s">
        <v>1049</v>
      </c>
      <c r="C184" s="589" t="s">
        <v>1052</v>
      </c>
      <c r="D184" s="590">
        <v>4752</v>
      </c>
      <c r="E184" s="589" t="s">
        <v>1055</v>
      </c>
      <c r="F184" s="589" t="s">
        <v>1114</v>
      </c>
      <c r="G184" s="590">
        <v>75</v>
      </c>
      <c r="H184" s="590">
        <v>61020</v>
      </c>
      <c r="I184" s="590">
        <v>55010</v>
      </c>
      <c r="J184" s="590">
        <v>250</v>
      </c>
      <c r="K184" s="590">
        <v>9250</v>
      </c>
      <c r="L184" s="590">
        <v>10070</v>
      </c>
      <c r="M184" s="590">
        <v>0</v>
      </c>
      <c r="N184" s="589" t="s">
        <v>1045</v>
      </c>
      <c r="O184" s="589" t="s">
        <v>1045</v>
      </c>
      <c r="P184" s="589" t="s">
        <v>1045</v>
      </c>
    </row>
    <row r="185" spans="1:16" s="238" customFormat="1">
      <c r="A185" s="590">
        <v>3015</v>
      </c>
      <c r="B185" s="589" t="s">
        <v>1049</v>
      </c>
      <c r="C185" s="589" t="s">
        <v>1052</v>
      </c>
      <c r="D185" s="590">
        <v>4844</v>
      </c>
      <c r="E185" s="589" t="s">
        <v>1047</v>
      </c>
      <c r="F185" s="589" t="s">
        <v>1127</v>
      </c>
      <c r="G185" s="590">
        <v>200</v>
      </c>
      <c r="H185" s="590">
        <v>61020</v>
      </c>
      <c r="I185" s="590">
        <v>55010</v>
      </c>
      <c r="J185" s="590">
        <v>250</v>
      </c>
      <c r="K185" s="590">
        <v>9250</v>
      </c>
      <c r="L185" s="590">
        <v>10070</v>
      </c>
      <c r="M185" s="590">
        <v>0</v>
      </c>
      <c r="N185" s="589" t="s">
        <v>1045</v>
      </c>
      <c r="O185" s="589" t="s">
        <v>1045</v>
      </c>
      <c r="P185" s="589" t="s">
        <v>1045</v>
      </c>
    </row>
    <row r="186" spans="1:16" s="238" customFormat="1">
      <c r="A186" s="590">
        <v>3015</v>
      </c>
      <c r="B186" s="589" t="s">
        <v>1049</v>
      </c>
      <c r="C186" s="589" t="s">
        <v>1052</v>
      </c>
      <c r="D186" s="590">
        <v>4844</v>
      </c>
      <c r="E186" s="589" t="s">
        <v>1055</v>
      </c>
      <c r="F186" s="589" t="s">
        <v>1127</v>
      </c>
      <c r="G186" s="590">
        <v>75</v>
      </c>
      <c r="H186" s="590">
        <v>61020</v>
      </c>
      <c r="I186" s="590">
        <v>55010</v>
      </c>
      <c r="J186" s="590">
        <v>250</v>
      </c>
      <c r="K186" s="590">
        <v>9250</v>
      </c>
      <c r="L186" s="590">
        <v>10070</v>
      </c>
      <c r="M186" s="590">
        <v>0</v>
      </c>
      <c r="N186" s="589" t="s">
        <v>1045</v>
      </c>
      <c r="O186" s="589" t="s">
        <v>1045</v>
      </c>
      <c r="P186" s="589" t="s">
        <v>1045</v>
      </c>
    </row>
    <row r="187" spans="1:16" s="238" customFormat="1">
      <c r="A187" s="590">
        <v>3015</v>
      </c>
      <c r="B187" s="589" t="s">
        <v>1049</v>
      </c>
      <c r="C187" s="589" t="s">
        <v>1048</v>
      </c>
      <c r="D187" s="590">
        <v>7858</v>
      </c>
      <c r="E187" s="589" t="s">
        <v>1047</v>
      </c>
      <c r="F187" s="589" t="s">
        <v>419</v>
      </c>
      <c r="G187" s="590">
        <v>200</v>
      </c>
      <c r="H187" s="590">
        <f>61020*1.05</f>
        <v>64071</v>
      </c>
      <c r="I187" s="590">
        <f>55010*1.05</f>
        <v>57760.5</v>
      </c>
      <c r="J187" s="590">
        <f>250*1.1</f>
        <v>275</v>
      </c>
      <c r="K187" s="590">
        <f>9250*1.19</f>
        <v>11007.5</v>
      </c>
      <c r="L187" s="590">
        <f>10070*1.1</f>
        <v>11077</v>
      </c>
      <c r="M187" s="590">
        <f>5340*1.05</f>
        <v>5607</v>
      </c>
      <c r="N187" s="589" t="s">
        <v>1045</v>
      </c>
      <c r="O187" s="589" t="s">
        <v>1045</v>
      </c>
      <c r="P187" s="589" t="s">
        <v>1045</v>
      </c>
    </row>
    <row r="188" spans="1:16" s="238" customFormat="1">
      <c r="A188" s="590">
        <v>3015</v>
      </c>
      <c r="B188" s="589" t="s">
        <v>1049</v>
      </c>
      <c r="C188" s="589" t="s">
        <v>1048</v>
      </c>
      <c r="D188" s="590">
        <v>4679</v>
      </c>
      <c r="E188" s="589" t="s">
        <v>1050</v>
      </c>
      <c r="F188" s="589" t="s">
        <v>542</v>
      </c>
      <c r="G188" s="590">
        <v>400</v>
      </c>
      <c r="H188" s="590">
        <f>61020*1.05</f>
        <v>64071</v>
      </c>
      <c r="I188" s="590">
        <f>55010*1.05</f>
        <v>57760.5</v>
      </c>
      <c r="J188" s="590">
        <f>250*1.1</f>
        <v>275</v>
      </c>
      <c r="K188" s="590">
        <f>9250*1.19</f>
        <v>11007.5</v>
      </c>
      <c r="L188" s="590">
        <f>10070*1.1</f>
        <v>11077</v>
      </c>
      <c r="M188" s="590">
        <f>5340*1.05</f>
        <v>5607</v>
      </c>
      <c r="N188" s="589" t="s">
        <v>1045</v>
      </c>
      <c r="O188" s="589" t="s">
        <v>1045</v>
      </c>
      <c r="P188" s="589" t="s">
        <v>1045</v>
      </c>
    </row>
    <row r="189" spans="1:16" s="238" customFormat="1">
      <c r="A189" s="590">
        <v>3015</v>
      </c>
      <c r="B189" s="589" t="s">
        <v>1049</v>
      </c>
      <c r="C189" s="589" t="s">
        <v>1048</v>
      </c>
      <c r="D189" s="590">
        <v>5743</v>
      </c>
      <c r="E189" s="589" t="s">
        <v>1050</v>
      </c>
      <c r="F189" s="589" t="s">
        <v>542</v>
      </c>
      <c r="G189" s="590">
        <v>325</v>
      </c>
      <c r="H189" s="590">
        <f>61020*1.05</f>
        <v>64071</v>
      </c>
      <c r="I189" s="590">
        <f>55010*1.05</f>
        <v>57760.5</v>
      </c>
      <c r="J189" s="590">
        <f>250*1.1</f>
        <v>275</v>
      </c>
      <c r="K189" s="590">
        <f>9250*1.19</f>
        <v>11007.5</v>
      </c>
      <c r="L189" s="590">
        <f>10070*1.1</f>
        <v>11077</v>
      </c>
      <c r="M189" s="590">
        <f>5340*1.05</f>
        <v>5607</v>
      </c>
      <c r="N189" s="589" t="s">
        <v>1045</v>
      </c>
      <c r="O189" s="589" t="s">
        <v>1045</v>
      </c>
      <c r="P189" s="589" t="s">
        <v>1045</v>
      </c>
    </row>
    <row r="190" spans="1:16" s="238" customFormat="1">
      <c r="A190" s="590">
        <v>3015</v>
      </c>
      <c r="B190" s="589" t="s">
        <v>1049</v>
      </c>
      <c r="C190" s="589" t="s">
        <v>1052</v>
      </c>
      <c r="D190" s="590">
        <v>4845</v>
      </c>
      <c r="E190" s="589" t="s">
        <v>1055</v>
      </c>
      <c r="F190" s="589" t="s">
        <v>419</v>
      </c>
      <c r="G190" s="590">
        <v>75</v>
      </c>
      <c r="H190" s="590">
        <v>61020</v>
      </c>
      <c r="I190" s="590">
        <v>55010</v>
      </c>
      <c r="J190" s="590">
        <v>250</v>
      </c>
      <c r="K190" s="590">
        <v>9250</v>
      </c>
      <c r="L190" s="590">
        <v>10070</v>
      </c>
      <c r="M190" s="590">
        <v>5340</v>
      </c>
      <c r="N190" s="589" t="s">
        <v>1045</v>
      </c>
      <c r="O190" s="589" t="s">
        <v>1045</v>
      </c>
      <c r="P190" s="589" t="s">
        <v>1045</v>
      </c>
    </row>
    <row r="191" spans="1:16" s="238" customFormat="1">
      <c r="A191" s="590">
        <v>3015</v>
      </c>
      <c r="B191" s="589" t="s">
        <v>1049</v>
      </c>
      <c r="C191" s="589" t="s">
        <v>1052</v>
      </c>
      <c r="D191" s="590">
        <v>4845</v>
      </c>
      <c r="E191" s="589" t="s">
        <v>1050</v>
      </c>
      <c r="F191" s="589" t="s">
        <v>419</v>
      </c>
      <c r="G191" s="590">
        <v>325</v>
      </c>
      <c r="H191" s="590">
        <v>61020</v>
      </c>
      <c r="I191" s="590">
        <v>55010</v>
      </c>
      <c r="J191" s="590">
        <v>250</v>
      </c>
      <c r="K191" s="590">
        <v>9250</v>
      </c>
      <c r="L191" s="590">
        <v>10070</v>
      </c>
      <c r="M191" s="590">
        <v>5340</v>
      </c>
      <c r="N191" s="589" t="s">
        <v>1045</v>
      </c>
      <c r="O191" s="589" t="s">
        <v>1045</v>
      </c>
      <c r="P191" s="589" t="s">
        <v>1045</v>
      </c>
    </row>
    <row r="192" spans="1:16" s="238" customFormat="1">
      <c r="A192" s="590">
        <v>3015</v>
      </c>
      <c r="B192" s="589" t="s">
        <v>1049</v>
      </c>
      <c r="C192" s="589" t="s">
        <v>1048</v>
      </c>
      <c r="D192" s="590">
        <v>4876</v>
      </c>
      <c r="E192" s="589" t="s">
        <v>1055</v>
      </c>
      <c r="F192" s="589" t="s">
        <v>1128</v>
      </c>
      <c r="G192" s="590">
        <v>75</v>
      </c>
      <c r="H192" s="590">
        <f>61020*1.05</f>
        <v>64071</v>
      </c>
      <c r="I192" s="590">
        <f>55010*1.05</f>
        <v>57760.5</v>
      </c>
      <c r="J192" s="590">
        <f>250*1.1</f>
        <v>275</v>
      </c>
      <c r="K192" s="590">
        <f>9250*1.19</f>
        <v>11007.5</v>
      </c>
      <c r="L192" s="590">
        <f>10070*1.1</f>
        <v>11077</v>
      </c>
      <c r="M192" s="589" t="s">
        <v>1045</v>
      </c>
      <c r="N192" s="589" t="s">
        <v>1045</v>
      </c>
      <c r="O192" s="589" t="s">
        <v>1045</v>
      </c>
      <c r="P192" s="589" t="s">
        <v>1045</v>
      </c>
    </row>
    <row r="193" spans="1:16" s="238" customFormat="1">
      <c r="A193" s="590">
        <v>3015</v>
      </c>
      <c r="B193" s="589" t="s">
        <v>1049</v>
      </c>
      <c r="C193" s="589" t="s">
        <v>1048</v>
      </c>
      <c r="D193" s="590">
        <v>4889</v>
      </c>
      <c r="E193" s="589" t="s">
        <v>1047</v>
      </c>
      <c r="F193" s="589" t="s">
        <v>1128</v>
      </c>
      <c r="G193" s="590">
        <v>200</v>
      </c>
      <c r="H193" s="590">
        <f>61020*1.05</f>
        <v>64071</v>
      </c>
      <c r="I193" s="590">
        <f>55010*1.05</f>
        <v>57760.5</v>
      </c>
      <c r="J193" s="590">
        <f>250*1.1</f>
        <v>275</v>
      </c>
      <c r="K193" s="590">
        <f>9250*1.19</f>
        <v>11007.5</v>
      </c>
      <c r="L193" s="590">
        <f>10070*1.1</f>
        <v>11077</v>
      </c>
      <c r="M193" s="589" t="s">
        <v>1045</v>
      </c>
      <c r="N193" s="589" t="s">
        <v>1045</v>
      </c>
      <c r="O193" s="589" t="s">
        <v>1045</v>
      </c>
      <c r="P193" s="589" t="s">
        <v>1045</v>
      </c>
    </row>
    <row r="194" spans="1:16" s="238" customFormat="1">
      <c r="A194" s="590">
        <v>3015</v>
      </c>
      <c r="B194" s="589" t="s">
        <v>1049</v>
      </c>
      <c r="C194" s="589" t="s">
        <v>1052</v>
      </c>
      <c r="D194" s="590">
        <v>4845</v>
      </c>
      <c r="E194" s="589" t="s">
        <v>1047</v>
      </c>
      <c r="F194" s="589" t="s">
        <v>419</v>
      </c>
      <c r="G194" s="590">
        <v>200</v>
      </c>
      <c r="H194" s="590">
        <v>61020</v>
      </c>
      <c r="I194" s="590">
        <v>55010</v>
      </c>
      <c r="J194" s="590">
        <v>250</v>
      </c>
      <c r="K194" s="590">
        <v>9250</v>
      </c>
      <c r="L194" s="590">
        <v>10070</v>
      </c>
      <c r="M194" s="590">
        <v>5340</v>
      </c>
      <c r="N194" s="589" t="s">
        <v>1045</v>
      </c>
      <c r="O194" s="589" t="s">
        <v>1045</v>
      </c>
      <c r="P194" s="589" t="s">
        <v>1045</v>
      </c>
    </row>
    <row r="195" spans="1:16" s="238" customFormat="1">
      <c r="A195" s="590">
        <v>3015</v>
      </c>
      <c r="B195" s="589" t="s">
        <v>1049</v>
      </c>
      <c r="C195" s="589" t="s">
        <v>1048</v>
      </c>
      <c r="D195" s="590">
        <v>7458</v>
      </c>
      <c r="E195" s="589" t="s">
        <v>1047</v>
      </c>
      <c r="F195" s="589" t="s">
        <v>1128</v>
      </c>
      <c r="G195" s="590">
        <v>200</v>
      </c>
      <c r="H195" s="590">
        <f>61020*1.05</f>
        <v>64071</v>
      </c>
      <c r="I195" s="590">
        <f>55010*1.05</f>
        <v>57760.5</v>
      </c>
      <c r="J195" s="590">
        <f>250*1.1</f>
        <v>275</v>
      </c>
      <c r="K195" s="590">
        <f>9250*1.19</f>
        <v>11007.5</v>
      </c>
      <c r="L195" s="590">
        <f>10070*1.1</f>
        <v>11077</v>
      </c>
      <c r="M195" s="589" t="s">
        <v>1045</v>
      </c>
      <c r="N195" s="589" t="s">
        <v>1045</v>
      </c>
      <c r="O195" s="589" t="s">
        <v>1045</v>
      </c>
      <c r="P195" s="589" t="s">
        <v>1045</v>
      </c>
    </row>
    <row r="196" spans="1:16" s="238" customFormat="1">
      <c r="A196" s="590">
        <v>3015</v>
      </c>
      <c r="B196" s="589" t="s">
        <v>1049</v>
      </c>
      <c r="C196" s="589" t="s">
        <v>1052</v>
      </c>
      <c r="D196" s="590">
        <v>4846</v>
      </c>
      <c r="E196" s="589" t="s">
        <v>1050</v>
      </c>
      <c r="F196" s="589" t="s">
        <v>1129</v>
      </c>
      <c r="G196" s="590">
        <v>260</v>
      </c>
      <c r="H196" s="590">
        <v>61020</v>
      </c>
      <c r="I196" s="590">
        <v>55010</v>
      </c>
      <c r="J196" s="590">
        <v>250</v>
      </c>
      <c r="K196" s="590">
        <v>9250</v>
      </c>
      <c r="L196" s="590">
        <v>10070</v>
      </c>
      <c r="M196" s="590">
        <v>0</v>
      </c>
      <c r="N196" s="589" t="s">
        <v>1045</v>
      </c>
      <c r="O196" s="589" t="s">
        <v>1045</v>
      </c>
      <c r="P196" s="589" t="s">
        <v>1045</v>
      </c>
    </row>
    <row r="197" spans="1:16" s="238" customFormat="1">
      <c r="A197" s="590">
        <v>3015</v>
      </c>
      <c r="B197" s="589" t="s">
        <v>1049</v>
      </c>
      <c r="C197" s="589" t="s">
        <v>1052</v>
      </c>
      <c r="D197" s="590">
        <v>4847</v>
      </c>
      <c r="E197" s="589" t="s">
        <v>1047</v>
      </c>
      <c r="F197" s="589" t="s">
        <v>1126</v>
      </c>
      <c r="G197" s="590">
        <v>200</v>
      </c>
      <c r="H197" s="590">
        <v>61020</v>
      </c>
      <c r="I197" s="590">
        <v>55010</v>
      </c>
      <c r="J197" s="590">
        <v>250</v>
      </c>
      <c r="K197" s="590">
        <v>9250</v>
      </c>
      <c r="L197" s="590">
        <v>10070</v>
      </c>
      <c r="M197" s="590">
        <v>0</v>
      </c>
      <c r="N197" s="589" t="s">
        <v>1045</v>
      </c>
      <c r="O197" s="589" t="s">
        <v>1045</v>
      </c>
      <c r="P197" s="589" t="s">
        <v>1045</v>
      </c>
    </row>
    <row r="198" spans="1:16" s="238" customFormat="1">
      <c r="A198" s="590">
        <v>3015</v>
      </c>
      <c r="B198" s="589" t="s">
        <v>1049</v>
      </c>
      <c r="C198" s="589" t="s">
        <v>1048</v>
      </c>
      <c r="D198" s="590">
        <v>7458</v>
      </c>
      <c r="E198" s="589" t="s">
        <v>1055</v>
      </c>
      <c r="F198" s="589" t="s">
        <v>1128</v>
      </c>
      <c r="G198" s="590">
        <v>75</v>
      </c>
      <c r="H198" s="590">
        <f>61020*1.05</f>
        <v>64071</v>
      </c>
      <c r="I198" s="590">
        <f>55010*1.05</f>
        <v>57760.5</v>
      </c>
      <c r="J198" s="590">
        <f>250*1.1</f>
        <v>275</v>
      </c>
      <c r="K198" s="590">
        <f>9250*1.19</f>
        <v>11007.5</v>
      </c>
      <c r="L198" s="590">
        <f>10070*1.1</f>
        <v>11077</v>
      </c>
      <c r="M198" s="589" t="s">
        <v>1045</v>
      </c>
      <c r="N198" s="589" t="s">
        <v>1045</v>
      </c>
      <c r="O198" s="589" t="s">
        <v>1045</v>
      </c>
      <c r="P198" s="589" t="s">
        <v>1045</v>
      </c>
    </row>
    <row r="199" spans="1:16" s="238" customFormat="1">
      <c r="A199" s="590">
        <v>3015</v>
      </c>
      <c r="B199" s="589" t="s">
        <v>1049</v>
      </c>
      <c r="C199" s="589" t="s">
        <v>1048</v>
      </c>
      <c r="D199" s="590">
        <v>1257</v>
      </c>
      <c r="E199" s="589" t="s">
        <v>1050</v>
      </c>
      <c r="F199" s="589" t="s">
        <v>1129</v>
      </c>
      <c r="G199" s="590">
        <v>240</v>
      </c>
      <c r="H199" s="590">
        <f>61020*1.05</f>
        <v>64071</v>
      </c>
      <c r="I199" s="590">
        <f>55010*1.05</f>
        <v>57760.5</v>
      </c>
      <c r="J199" s="590">
        <f>250*1.1</f>
        <v>275</v>
      </c>
      <c r="K199" s="590">
        <f>9250*1.19</f>
        <v>11007.5</v>
      </c>
      <c r="L199" s="590">
        <f>10070*1.1</f>
        <v>11077</v>
      </c>
      <c r="M199" s="589" t="s">
        <v>1045</v>
      </c>
      <c r="N199" s="589" t="s">
        <v>1045</v>
      </c>
      <c r="O199" s="589" t="s">
        <v>1045</v>
      </c>
      <c r="P199" s="589" t="s">
        <v>1045</v>
      </c>
    </row>
    <row r="200" spans="1:16" s="238" customFormat="1">
      <c r="A200" s="590">
        <v>3015</v>
      </c>
      <c r="B200" s="589" t="s">
        <v>1049</v>
      </c>
      <c r="C200" s="589" t="s">
        <v>1052</v>
      </c>
      <c r="D200" s="590">
        <v>4847</v>
      </c>
      <c r="E200" s="589" t="s">
        <v>1055</v>
      </c>
      <c r="F200" s="589" t="s">
        <v>1126</v>
      </c>
      <c r="G200" s="590">
        <v>75</v>
      </c>
      <c r="H200" s="590">
        <v>61020</v>
      </c>
      <c r="I200" s="590">
        <v>55010</v>
      </c>
      <c r="J200" s="590">
        <v>250</v>
      </c>
      <c r="K200" s="590">
        <v>9250</v>
      </c>
      <c r="L200" s="590">
        <v>10070</v>
      </c>
      <c r="M200" s="590">
        <v>0</v>
      </c>
      <c r="N200" s="589" t="s">
        <v>1045</v>
      </c>
      <c r="O200" s="589" t="s">
        <v>1045</v>
      </c>
      <c r="P200" s="589" t="s">
        <v>1045</v>
      </c>
    </row>
    <row r="201" spans="1:16" s="238" customFormat="1">
      <c r="A201" s="590">
        <v>3015</v>
      </c>
      <c r="B201" s="589" t="s">
        <v>1049</v>
      </c>
      <c r="C201" s="589" t="s">
        <v>1048</v>
      </c>
      <c r="D201" s="590">
        <v>4846</v>
      </c>
      <c r="E201" s="589" t="s">
        <v>1050</v>
      </c>
      <c r="F201" s="589" t="s">
        <v>1129</v>
      </c>
      <c r="G201" s="590">
        <v>260</v>
      </c>
      <c r="H201" s="590">
        <f>61020*1.05</f>
        <v>64071</v>
      </c>
      <c r="I201" s="590">
        <f>55010*1.05</f>
        <v>57760.5</v>
      </c>
      <c r="J201" s="590">
        <f>250*1.1</f>
        <v>275</v>
      </c>
      <c r="K201" s="590">
        <f>9250*1.19</f>
        <v>11007.5</v>
      </c>
      <c r="L201" s="590">
        <f>10070*1.1</f>
        <v>11077</v>
      </c>
      <c r="M201" s="589" t="s">
        <v>1045</v>
      </c>
      <c r="N201" s="589" t="s">
        <v>1045</v>
      </c>
      <c r="O201" s="589" t="s">
        <v>1045</v>
      </c>
      <c r="P201" s="589" t="s">
        <v>1045</v>
      </c>
    </row>
    <row r="202" spans="1:16" s="238" customFormat="1">
      <c r="A202" s="590">
        <v>3015</v>
      </c>
      <c r="B202" s="589" t="s">
        <v>1049</v>
      </c>
      <c r="C202" s="589" t="s">
        <v>1052</v>
      </c>
      <c r="D202" s="590">
        <v>4848</v>
      </c>
      <c r="E202" s="589" t="s">
        <v>1050</v>
      </c>
      <c r="F202" s="589" t="s">
        <v>1125</v>
      </c>
      <c r="G202" s="590">
        <v>335</v>
      </c>
      <c r="H202" s="590">
        <v>61020</v>
      </c>
      <c r="I202" s="590">
        <v>55010</v>
      </c>
      <c r="J202" s="590">
        <v>250</v>
      </c>
      <c r="K202" s="590">
        <v>9250</v>
      </c>
      <c r="L202" s="590">
        <v>10070</v>
      </c>
      <c r="M202" s="590">
        <v>0</v>
      </c>
      <c r="N202" s="589" t="s">
        <v>1045</v>
      </c>
      <c r="O202" s="589" t="s">
        <v>1045</v>
      </c>
      <c r="P202" s="589" t="s">
        <v>1045</v>
      </c>
    </row>
    <row r="203" spans="1:16" s="238" customFormat="1">
      <c r="A203" s="590">
        <v>3015</v>
      </c>
      <c r="B203" s="589" t="s">
        <v>1049</v>
      </c>
      <c r="C203" s="589" t="s">
        <v>1052</v>
      </c>
      <c r="D203" s="590">
        <v>4848</v>
      </c>
      <c r="E203" s="589" t="s">
        <v>1047</v>
      </c>
      <c r="F203" s="589" t="s">
        <v>1125</v>
      </c>
      <c r="G203" s="590">
        <v>210</v>
      </c>
      <c r="H203" s="590">
        <v>61020</v>
      </c>
      <c r="I203" s="590">
        <v>55010</v>
      </c>
      <c r="J203" s="590">
        <v>250</v>
      </c>
      <c r="K203" s="590">
        <v>9250</v>
      </c>
      <c r="L203" s="590">
        <v>10070</v>
      </c>
      <c r="M203" s="590">
        <v>0</v>
      </c>
      <c r="N203" s="589" t="s">
        <v>1045</v>
      </c>
      <c r="O203" s="589" t="s">
        <v>1045</v>
      </c>
      <c r="P203" s="589" t="s">
        <v>1045</v>
      </c>
    </row>
    <row r="204" spans="1:16" s="238" customFormat="1">
      <c r="A204" s="590">
        <v>3015</v>
      </c>
      <c r="B204" s="589" t="s">
        <v>1049</v>
      </c>
      <c r="C204" s="589" t="s">
        <v>1052</v>
      </c>
      <c r="D204" s="590">
        <v>4849</v>
      </c>
      <c r="E204" s="589" t="s">
        <v>1050</v>
      </c>
      <c r="F204" s="589" t="s">
        <v>1138</v>
      </c>
      <c r="G204" s="590">
        <v>325</v>
      </c>
      <c r="H204" s="590">
        <v>61020</v>
      </c>
      <c r="I204" s="590">
        <v>55010</v>
      </c>
      <c r="J204" s="590">
        <v>250</v>
      </c>
      <c r="K204" s="590">
        <v>9250</v>
      </c>
      <c r="L204" s="590">
        <v>10070</v>
      </c>
      <c r="M204" s="590">
        <v>0</v>
      </c>
      <c r="N204" s="589" t="s">
        <v>1045</v>
      </c>
      <c r="O204" s="589" t="s">
        <v>1045</v>
      </c>
      <c r="P204" s="589" t="s">
        <v>1045</v>
      </c>
    </row>
    <row r="205" spans="1:16" s="238" customFormat="1">
      <c r="A205" s="590">
        <v>3015</v>
      </c>
      <c r="B205" s="589" t="s">
        <v>1049</v>
      </c>
      <c r="C205" s="589" t="s">
        <v>1048</v>
      </c>
      <c r="D205" s="590">
        <v>4877</v>
      </c>
      <c r="E205" s="589" t="s">
        <v>1050</v>
      </c>
      <c r="F205" s="589" t="s">
        <v>1129</v>
      </c>
      <c r="G205" s="590">
        <v>240</v>
      </c>
      <c r="H205" s="590">
        <f>61020*1.05</f>
        <v>64071</v>
      </c>
      <c r="I205" s="590">
        <f>55010*1.05</f>
        <v>57760.5</v>
      </c>
      <c r="J205" s="590">
        <f>250*1.1</f>
        <v>275</v>
      </c>
      <c r="K205" s="590">
        <f>9250*1.19</f>
        <v>11007.5</v>
      </c>
      <c r="L205" s="590">
        <f>10070*1.1</f>
        <v>11077</v>
      </c>
      <c r="M205" s="589" t="s">
        <v>1045</v>
      </c>
      <c r="N205" s="589" t="s">
        <v>1045</v>
      </c>
      <c r="O205" s="589" t="s">
        <v>1045</v>
      </c>
      <c r="P205" s="589" t="s">
        <v>1045</v>
      </c>
    </row>
    <row r="206" spans="1:16" s="238" customFormat="1">
      <c r="A206" s="590">
        <v>3015</v>
      </c>
      <c r="B206" s="589" t="s">
        <v>1049</v>
      </c>
      <c r="C206" s="589" t="s">
        <v>1048</v>
      </c>
      <c r="D206" s="590">
        <v>6043</v>
      </c>
      <c r="E206" s="589" t="s">
        <v>1050</v>
      </c>
      <c r="F206" s="589" t="s">
        <v>1129</v>
      </c>
      <c r="G206" s="590">
        <v>260</v>
      </c>
      <c r="H206" s="590">
        <f>61020*1.05</f>
        <v>64071</v>
      </c>
      <c r="I206" s="590">
        <f>55010*1.05</f>
        <v>57760.5</v>
      </c>
      <c r="J206" s="590">
        <f>250*1.1</f>
        <v>275</v>
      </c>
      <c r="K206" s="590">
        <f>9250*1.19</f>
        <v>11007.5</v>
      </c>
      <c r="L206" s="590">
        <f>10070*1.1</f>
        <v>11077</v>
      </c>
      <c r="M206" s="589" t="s">
        <v>1045</v>
      </c>
      <c r="N206" s="589" t="s">
        <v>1045</v>
      </c>
      <c r="O206" s="589" t="s">
        <v>1045</v>
      </c>
      <c r="P206" s="589" t="s">
        <v>1045</v>
      </c>
    </row>
    <row r="207" spans="1:16" s="238" customFormat="1">
      <c r="A207" s="590">
        <v>3015</v>
      </c>
      <c r="B207" s="589" t="s">
        <v>1049</v>
      </c>
      <c r="C207" s="589" t="s">
        <v>1048</v>
      </c>
      <c r="D207" s="590">
        <v>6650</v>
      </c>
      <c r="E207" s="589" t="s">
        <v>1050</v>
      </c>
      <c r="F207" s="589" t="s">
        <v>1129</v>
      </c>
      <c r="G207" s="590">
        <v>260</v>
      </c>
      <c r="H207" s="590">
        <f>61020*1.05</f>
        <v>64071</v>
      </c>
      <c r="I207" s="590">
        <f>55010*1.05</f>
        <v>57760.5</v>
      </c>
      <c r="J207" s="590">
        <f>250*1.1</f>
        <v>275</v>
      </c>
      <c r="K207" s="590">
        <f>9250*1.19</f>
        <v>11007.5</v>
      </c>
      <c r="L207" s="590">
        <f>10070*1.1</f>
        <v>11077</v>
      </c>
      <c r="M207" s="589" t="s">
        <v>1045</v>
      </c>
      <c r="N207" s="589" t="s">
        <v>1045</v>
      </c>
      <c r="O207" s="589" t="s">
        <v>1045</v>
      </c>
      <c r="P207" s="589" t="s">
        <v>1045</v>
      </c>
    </row>
    <row r="208" spans="1:16" s="238" customFormat="1">
      <c r="A208" s="590">
        <v>3015</v>
      </c>
      <c r="B208" s="589" t="s">
        <v>1049</v>
      </c>
      <c r="C208" s="589" t="s">
        <v>1052</v>
      </c>
      <c r="D208" s="590">
        <v>4850</v>
      </c>
      <c r="E208" s="589" t="s">
        <v>1050</v>
      </c>
      <c r="F208" s="589" t="s">
        <v>1136</v>
      </c>
      <c r="G208" s="590">
        <v>325</v>
      </c>
      <c r="H208" s="590">
        <v>61020</v>
      </c>
      <c r="I208" s="590">
        <v>55010</v>
      </c>
      <c r="J208" s="590">
        <v>250</v>
      </c>
      <c r="K208" s="590">
        <v>9250</v>
      </c>
      <c r="L208" s="590">
        <v>10070</v>
      </c>
      <c r="M208" s="590">
        <v>0</v>
      </c>
      <c r="N208" s="589" t="s">
        <v>1045</v>
      </c>
      <c r="O208" s="589" t="s">
        <v>1045</v>
      </c>
      <c r="P208" s="589" t="s">
        <v>1045</v>
      </c>
    </row>
    <row r="209" spans="1:16" s="238" customFormat="1">
      <c r="A209" s="590">
        <v>3015</v>
      </c>
      <c r="B209" s="589" t="s">
        <v>1049</v>
      </c>
      <c r="C209" s="589" t="s">
        <v>1052</v>
      </c>
      <c r="D209" s="590">
        <v>4850</v>
      </c>
      <c r="E209" s="589" t="s">
        <v>1047</v>
      </c>
      <c r="F209" s="589" t="s">
        <v>1136</v>
      </c>
      <c r="G209" s="590">
        <v>200</v>
      </c>
      <c r="H209" s="590">
        <v>61020</v>
      </c>
      <c r="I209" s="590">
        <v>55010</v>
      </c>
      <c r="J209" s="590">
        <v>250</v>
      </c>
      <c r="K209" s="590">
        <v>9250</v>
      </c>
      <c r="L209" s="590">
        <v>10070</v>
      </c>
      <c r="M209" s="590">
        <v>0</v>
      </c>
      <c r="N209" s="589" t="s">
        <v>1045</v>
      </c>
      <c r="O209" s="589" t="s">
        <v>1045</v>
      </c>
      <c r="P209" s="589" t="s">
        <v>1045</v>
      </c>
    </row>
    <row r="210" spans="1:16" s="238" customFormat="1">
      <c r="A210" s="590">
        <v>3015</v>
      </c>
      <c r="B210" s="589" t="s">
        <v>1049</v>
      </c>
      <c r="C210" s="589" t="s">
        <v>1048</v>
      </c>
      <c r="D210" s="590">
        <v>6707</v>
      </c>
      <c r="E210" s="589" t="s">
        <v>1055</v>
      </c>
      <c r="F210" s="589" t="s">
        <v>1129</v>
      </c>
      <c r="G210" s="590">
        <v>75</v>
      </c>
      <c r="H210" s="590">
        <f>61020*1.05</f>
        <v>64071</v>
      </c>
      <c r="I210" s="590">
        <f>55010*1.05</f>
        <v>57760.5</v>
      </c>
      <c r="J210" s="590">
        <f>250*1.1</f>
        <v>275</v>
      </c>
      <c r="K210" s="590">
        <f>9250*1.19</f>
        <v>11007.5</v>
      </c>
      <c r="L210" s="590">
        <f>10070*1.1</f>
        <v>11077</v>
      </c>
      <c r="M210" s="589" t="s">
        <v>1045</v>
      </c>
      <c r="N210" s="589" t="s">
        <v>1045</v>
      </c>
      <c r="O210" s="589" t="s">
        <v>1045</v>
      </c>
      <c r="P210" s="589" t="s">
        <v>1045</v>
      </c>
    </row>
    <row r="211" spans="1:16" s="238" customFormat="1">
      <c r="A211" s="590">
        <v>3015</v>
      </c>
      <c r="B211" s="589" t="s">
        <v>1049</v>
      </c>
      <c r="C211" s="589" t="s">
        <v>1048</v>
      </c>
      <c r="D211" s="590">
        <v>7173</v>
      </c>
      <c r="E211" s="589" t="s">
        <v>1055</v>
      </c>
      <c r="F211" s="589" t="s">
        <v>1129</v>
      </c>
      <c r="G211" s="590">
        <v>75</v>
      </c>
      <c r="H211" s="590">
        <f>61020*1.05</f>
        <v>64071</v>
      </c>
      <c r="I211" s="590">
        <f>55010*1.05</f>
        <v>57760.5</v>
      </c>
      <c r="J211" s="590">
        <f>250*1.1</f>
        <v>275</v>
      </c>
      <c r="K211" s="590">
        <f>9250*1.19</f>
        <v>11007.5</v>
      </c>
      <c r="L211" s="590">
        <f>10070*1.1</f>
        <v>11077</v>
      </c>
      <c r="M211" s="589" t="s">
        <v>1045</v>
      </c>
      <c r="N211" s="589" t="s">
        <v>1045</v>
      </c>
      <c r="O211" s="589" t="s">
        <v>1045</v>
      </c>
      <c r="P211" s="589" t="s">
        <v>1045</v>
      </c>
    </row>
    <row r="212" spans="1:16" s="238" customFormat="1">
      <c r="A212" s="590">
        <v>3015</v>
      </c>
      <c r="B212" s="589" t="s">
        <v>1049</v>
      </c>
      <c r="C212" s="589" t="s">
        <v>1052</v>
      </c>
      <c r="D212" s="590">
        <v>4851</v>
      </c>
      <c r="E212" s="589" t="s">
        <v>1050</v>
      </c>
      <c r="F212" s="589" t="s">
        <v>417</v>
      </c>
      <c r="G212" s="590">
        <v>325</v>
      </c>
      <c r="H212" s="590">
        <v>61020</v>
      </c>
      <c r="I212" s="590">
        <v>55010</v>
      </c>
      <c r="J212" s="590">
        <v>250</v>
      </c>
      <c r="K212" s="590">
        <v>9250</v>
      </c>
      <c r="L212" s="590">
        <v>10070</v>
      </c>
      <c r="M212" s="590">
        <v>5340</v>
      </c>
      <c r="N212" s="589" t="s">
        <v>1045</v>
      </c>
      <c r="O212" s="589" t="s">
        <v>1045</v>
      </c>
      <c r="P212" s="589" t="s">
        <v>1045</v>
      </c>
    </row>
    <row r="213" spans="1:16" s="238" customFormat="1">
      <c r="A213" s="590">
        <v>3015</v>
      </c>
      <c r="B213" s="589" t="s">
        <v>1049</v>
      </c>
      <c r="C213" s="589" t="s">
        <v>1048</v>
      </c>
      <c r="D213" s="590">
        <v>5972</v>
      </c>
      <c r="E213" s="589" t="s">
        <v>1050</v>
      </c>
      <c r="F213" s="589" t="s">
        <v>1131</v>
      </c>
      <c r="G213" s="590">
        <v>240</v>
      </c>
      <c r="H213" s="590">
        <f>61020*1.05</f>
        <v>64071</v>
      </c>
      <c r="I213" s="590">
        <f>55010*1.05</f>
        <v>57760.5</v>
      </c>
      <c r="J213" s="590">
        <f>250*1.1</f>
        <v>275</v>
      </c>
      <c r="K213" s="590">
        <f>9250*1.19</f>
        <v>11007.5</v>
      </c>
      <c r="L213" s="590">
        <f>10070*1.1</f>
        <v>11077</v>
      </c>
      <c r="M213" s="589" t="s">
        <v>1045</v>
      </c>
      <c r="N213" s="589" t="s">
        <v>1045</v>
      </c>
      <c r="O213" s="589" t="s">
        <v>1045</v>
      </c>
      <c r="P213" s="589" t="s">
        <v>1045</v>
      </c>
    </row>
    <row r="214" spans="1:16" s="238" customFormat="1">
      <c r="A214" s="590">
        <v>3015</v>
      </c>
      <c r="B214" s="589" t="s">
        <v>1049</v>
      </c>
      <c r="C214" s="589" t="s">
        <v>1052</v>
      </c>
      <c r="D214" s="590">
        <v>4851</v>
      </c>
      <c r="E214" s="589" t="s">
        <v>1047</v>
      </c>
      <c r="F214" s="589" t="s">
        <v>417</v>
      </c>
      <c r="G214" s="590">
        <v>200</v>
      </c>
      <c r="H214" s="590">
        <v>61020</v>
      </c>
      <c r="I214" s="590">
        <v>55010</v>
      </c>
      <c r="J214" s="590">
        <v>250</v>
      </c>
      <c r="K214" s="590">
        <v>9250</v>
      </c>
      <c r="L214" s="590">
        <v>10070</v>
      </c>
      <c r="M214" s="590">
        <v>5340</v>
      </c>
      <c r="N214" s="589" t="s">
        <v>1045</v>
      </c>
      <c r="O214" s="589" t="s">
        <v>1045</v>
      </c>
      <c r="P214" s="589" t="s">
        <v>1045</v>
      </c>
    </row>
    <row r="215" spans="1:16" s="238" customFormat="1">
      <c r="A215" s="590">
        <v>3015</v>
      </c>
      <c r="B215" s="589" t="s">
        <v>1049</v>
      </c>
      <c r="C215" s="589" t="s">
        <v>1052</v>
      </c>
      <c r="D215" s="590">
        <v>4851</v>
      </c>
      <c r="E215" s="589" t="s">
        <v>1055</v>
      </c>
      <c r="F215" s="589" t="s">
        <v>417</v>
      </c>
      <c r="G215" s="590">
        <v>75</v>
      </c>
      <c r="H215" s="590">
        <v>61020</v>
      </c>
      <c r="I215" s="590">
        <v>55010</v>
      </c>
      <c r="J215" s="590">
        <v>250</v>
      </c>
      <c r="K215" s="590">
        <v>9250</v>
      </c>
      <c r="L215" s="590">
        <v>10070</v>
      </c>
      <c r="M215" s="590">
        <v>5340</v>
      </c>
      <c r="N215" s="589" t="s">
        <v>1045</v>
      </c>
      <c r="O215" s="589" t="s">
        <v>1045</v>
      </c>
      <c r="P215" s="589" t="s">
        <v>1045</v>
      </c>
    </row>
    <row r="216" spans="1:16" s="238" customFormat="1">
      <c r="A216" s="590">
        <v>3015</v>
      </c>
      <c r="B216" s="589" t="s">
        <v>1049</v>
      </c>
      <c r="C216" s="589" t="s">
        <v>1048</v>
      </c>
      <c r="D216" s="590">
        <v>6690</v>
      </c>
      <c r="E216" s="589" t="s">
        <v>1050</v>
      </c>
      <c r="F216" s="589" t="s">
        <v>1131</v>
      </c>
      <c r="G216" s="590">
        <v>300</v>
      </c>
      <c r="H216" s="590">
        <f>61020*1.05</f>
        <v>64071</v>
      </c>
      <c r="I216" s="590">
        <f>55010*1.05</f>
        <v>57760.5</v>
      </c>
      <c r="J216" s="590">
        <f>250*1.1</f>
        <v>275</v>
      </c>
      <c r="K216" s="590">
        <f>9250*1.19</f>
        <v>11007.5</v>
      </c>
      <c r="L216" s="590">
        <f>10070*1.1</f>
        <v>11077</v>
      </c>
      <c r="M216" s="589" t="s">
        <v>1045</v>
      </c>
      <c r="N216" s="589" t="s">
        <v>1045</v>
      </c>
      <c r="O216" s="589" t="s">
        <v>1045</v>
      </c>
      <c r="P216" s="589" t="s">
        <v>1045</v>
      </c>
    </row>
    <row r="217" spans="1:16" s="238" customFormat="1">
      <c r="A217" s="590">
        <v>3015</v>
      </c>
      <c r="B217" s="589" t="s">
        <v>1049</v>
      </c>
      <c r="C217" s="589" t="s">
        <v>1048</v>
      </c>
      <c r="D217" s="590">
        <v>6690</v>
      </c>
      <c r="E217" s="589" t="s">
        <v>1047</v>
      </c>
      <c r="F217" s="589" t="s">
        <v>1131</v>
      </c>
      <c r="G217" s="590">
        <v>180</v>
      </c>
      <c r="H217" s="590">
        <f>61020*1.05</f>
        <v>64071</v>
      </c>
      <c r="I217" s="590">
        <f>55010*1.05</f>
        <v>57760.5</v>
      </c>
      <c r="J217" s="590">
        <f>250*1.1</f>
        <v>275</v>
      </c>
      <c r="K217" s="590">
        <f>9250*1.19</f>
        <v>11007.5</v>
      </c>
      <c r="L217" s="590">
        <f>10070*1.1</f>
        <v>11077</v>
      </c>
      <c r="M217" s="589" t="s">
        <v>1045</v>
      </c>
      <c r="N217" s="589" t="s">
        <v>1045</v>
      </c>
      <c r="O217" s="589" t="s">
        <v>1045</v>
      </c>
      <c r="P217" s="589" t="s">
        <v>1045</v>
      </c>
    </row>
    <row r="218" spans="1:16" s="238" customFormat="1">
      <c r="A218" s="590">
        <v>3015</v>
      </c>
      <c r="B218" s="589" t="s">
        <v>1049</v>
      </c>
      <c r="C218" s="589" t="s">
        <v>1052</v>
      </c>
      <c r="D218" s="590">
        <v>4853</v>
      </c>
      <c r="E218" s="589" t="s">
        <v>1050</v>
      </c>
      <c r="F218" s="589" t="s">
        <v>1132</v>
      </c>
      <c r="G218" s="590">
        <v>190</v>
      </c>
      <c r="H218" s="590">
        <v>61020</v>
      </c>
      <c r="I218" s="590">
        <v>55010</v>
      </c>
      <c r="J218" s="590">
        <v>250</v>
      </c>
      <c r="K218" s="590">
        <v>9250</v>
      </c>
      <c r="L218" s="590">
        <v>10070</v>
      </c>
      <c r="M218" s="590">
        <v>0</v>
      </c>
      <c r="N218" s="589" t="s">
        <v>1045</v>
      </c>
      <c r="O218" s="589" t="s">
        <v>1045</v>
      </c>
      <c r="P218" s="589" t="s">
        <v>1045</v>
      </c>
    </row>
    <row r="219" spans="1:16" s="238" customFormat="1">
      <c r="A219" s="590">
        <v>3015</v>
      </c>
      <c r="B219" s="589" t="s">
        <v>1049</v>
      </c>
      <c r="C219" s="589" t="s">
        <v>1048</v>
      </c>
      <c r="D219" s="590">
        <v>6690</v>
      </c>
      <c r="E219" s="589" t="s">
        <v>1055</v>
      </c>
      <c r="F219" s="589" t="s">
        <v>1131</v>
      </c>
      <c r="G219" s="590">
        <v>60</v>
      </c>
      <c r="H219" s="590">
        <f>61020*1.05</f>
        <v>64071</v>
      </c>
      <c r="I219" s="590">
        <f>55010*1.05</f>
        <v>57760.5</v>
      </c>
      <c r="J219" s="590">
        <f>250*1.1</f>
        <v>275</v>
      </c>
      <c r="K219" s="590">
        <f>9250*1.19</f>
        <v>11007.5</v>
      </c>
      <c r="L219" s="590">
        <f>10070*1.1</f>
        <v>11077</v>
      </c>
      <c r="M219" s="589" t="s">
        <v>1045</v>
      </c>
      <c r="N219" s="589" t="s">
        <v>1045</v>
      </c>
      <c r="O219" s="589" t="s">
        <v>1045</v>
      </c>
      <c r="P219" s="589" t="s">
        <v>1045</v>
      </c>
    </row>
    <row r="220" spans="1:16" s="238" customFormat="1">
      <c r="A220" s="590">
        <v>3015</v>
      </c>
      <c r="B220" s="589" t="s">
        <v>1049</v>
      </c>
      <c r="C220" s="589" t="s">
        <v>1052</v>
      </c>
      <c r="D220" s="590">
        <v>4856</v>
      </c>
      <c r="E220" s="589" t="s">
        <v>1050</v>
      </c>
      <c r="F220" s="589" t="s">
        <v>418</v>
      </c>
      <c r="G220" s="590">
        <v>325</v>
      </c>
      <c r="H220" s="590">
        <v>61020</v>
      </c>
      <c r="I220" s="590">
        <v>55010</v>
      </c>
      <c r="J220" s="590">
        <v>250</v>
      </c>
      <c r="K220" s="590">
        <v>9250</v>
      </c>
      <c r="L220" s="590">
        <v>10070</v>
      </c>
      <c r="M220" s="590">
        <v>5340</v>
      </c>
      <c r="N220" s="589" t="s">
        <v>1045</v>
      </c>
      <c r="O220" s="589" t="s">
        <v>1045</v>
      </c>
      <c r="P220" s="589" t="s">
        <v>1045</v>
      </c>
    </row>
    <row r="221" spans="1:16" s="238" customFormat="1">
      <c r="A221" s="590">
        <v>3015</v>
      </c>
      <c r="B221" s="589" t="s">
        <v>1049</v>
      </c>
      <c r="C221" s="589" t="s">
        <v>1048</v>
      </c>
      <c r="D221" s="590">
        <v>4890</v>
      </c>
      <c r="E221" s="589" t="s">
        <v>1055</v>
      </c>
      <c r="F221" s="589" t="s">
        <v>1117</v>
      </c>
      <c r="G221" s="590">
        <v>75</v>
      </c>
      <c r="H221" s="590">
        <f>58870*1.05</f>
        <v>61813.5</v>
      </c>
      <c r="I221" s="590">
        <f>52860*1.05</f>
        <v>55503</v>
      </c>
      <c r="J221" s="590">
        <f>250*1.1</f>
        <v>275</v>
      </c>
      <c r="K221" s="590">
        <f>9250*1.19</f>
        <v>11007.5</v>
      </c>
      <c r="L221" s="590">
        <f>10070*1.1</f>
        <v>11077</v>
      </c>
      <c r="M221" s="589" t="s">
        <v>1045</v>
      </c>
      <c r="N221" s="589" t="s">
        <v>1045</v>
      </c>
      <c r="O221" s="589" t="s">
        <v>1045</v>
      </c>
      <c r="P221" s="589" t="s">
        <v>1045</v>
      </c>
    </row>
    <row r="222" spans="1:16" s="238" customFormat="1">
      <c r="A222" s="590">
        <v>3015</v>
      </c>
      <c r="B222" s="589" t="s">
        <v>1049</v>
      </c>
      <c r="C222" s="589" t="s">
        <v>1052</v>
      </c>
      <c r="D222" s="590">
        <v>4856</v>
      </c>
      <c r="E222" s="589" t="s">
        <v>1047</v>
      </c>
      <c r="F222" s="589" t="s">
        <v>418</v>
      </c>
      <c r="G222" s="590">
        <v>200</v>
      </c>
      <c r="H222" s="590">
        <v>61020</v>
      </c>
      <c r="I222" s="590">
        <v>55010</v>
      </c>
      <c r="J222" s="590">
        <v>250</v>
      </c>
      <c r="K222" s="590">
        <v>9250</v>
      </c>
      <c r="L222" s="590">
        <v>10070</v>
      </c>
      <c r="M222" s="590">
        <v>5340</v>
      </c>
      <c r="N222" s="589" t="s">
        <v>1045</v>
      </c>
      <c r="O222" s="589" t="s">
        <v>1045</v>
      </c>
      <c r="P222" s="589" t="s">
        <v>1045</v>
      </c>
    </row>
    <row r="223" spans="1:16" s="238" customFormat="1">
      <c r="A223" s="590">
        <v>3015</v>
      </c>
      <c r="B223" s="589" t="s">
        <v>1049</v>
      </c>
      <c r="C223" s="589" t="s">
        <v>1048</v>
      </c>
      <c r="D223" s="590">
        <v>4802</v>
      </c>
      <c r="E223" s="589" t="s">
        <v>1047</v>
      </c>
      <c r="F223" s="589" t="s">
        <v>1068</v>
      </c>
      <c r="G223" s="590">
        <v>200</v>
      </c>
      <c r="H223" s="590">
        <f>58870*1.05</f>
        <v>61813.5</v>
      </c>
      <c r="I223" s="590">
        <f>52860*1.05</f>
        <v>55503</v>
      </c>
      <c r="J223" s="590">
        <f>250*1.1</f>
        <v>275</v>
      </c>
      <c r="K223" s="590">
        <f>9250*1.19</f>
        <v>11007.5</v>
      </c>
      <c r="L223" s="590">
        <f>10070*1.1</f>
        <v>11077</v>
      </c>
      <c r="M223" s="589" t="s">
        <v>1045</v>
      </c>
      <c r="N223" s="589" t="s">
        <v>1045</v>
      </c>
      <c r="O223" s="589" t="s">
        <v>1045</v>
      </c>
      <c r="P223" s="589" t="s">
        <v>1045</v>
      </c>
    </row>
    <row r="224" spans="1:16" s="238" customFormat="1">
      <c r="A224" s="590">
        <v>3015</v>
      </c>
      <c r="B224" s="589" t="s">
        <v>1049</v>
      </c>
      <c r="C224" s="589" t="s">
        <v>1052</v>
      </c>
      <c r="D224" s="590">
        <v>4856</v>
      </c>
      <c r="E224" s="589" t="s">
        <v>1055</v>
      </c>
      <c r="F224" s="589" t="s">
        <v>418</v>
      </c>
      <c r="G224" s="590">
        <v>75</v>
      </c>
      <c r="H224" s="590">
        <v>61020</v>
      </c>
      <c r="I224" s="590">
        <v>55010</v>
      </c>
      <c r="J224" s="590">
        <v>250</v>
      </c>
      <c r="K224" s="590">
        <v>9250</v>
      </c>
      <c r="L224" s="590">
        <v>10070</v>
      </c>
      <c r="M224" s="590">
        <v>5340</v>
      </c>
      <c r="N224" s="589" t="s">
        <v>1045</v>
      </c>
      <c r="O224" s="589" t="s">
        <v>1045</v>
      </c>
      <c r="P224" s="589" t="s">
        <v>1045</v>
      </c>
    </row>
    <row r="225" spans="1:16" s="238" customFormat="1">
      <c r="A225" s="590">
        <v>3015</v>
      </c>
      <c r="B225" s="589" t="s">
        <v>1049</v>
      </c>
      <c r="C225" s="589" t="s">
        <v>1052</v>
      </c>
      <c r="D225" s="590">
        <v>4858</v>
      </c>
      <c r="E225" s="589" t="s">
        <v>1050</v>
      </c>
      <c r="F225" s="589" t="s">
        <v>1120</v>
      </c>
      <c r="G225" s="590">
        <v>375</v>
      </c>
      <c r="H225" s="590">
        <v>61020</v>
      </c>
      <c r="I225" s="590">
        <v>55010</v>
      </c>
      <c r="J225" s="590">
        <v>250</v>
      </c>
      <c r="K225" s="590">
        <v>9250</v>
      </c>
      <c r="L225" s="590">
        <v>10070</v>
      </c>
      <c r="M225" s="590">
        <v>0</v>
      </c>
      <c r="N225" s="589" t="s">
        <v>1045</v>
      </c>
      <c r="O225" s="589" t="s">
        <v>1045</v>
      </c>
      <c r="P225" s="589" t="s">
        <v>1045</v>
      </c>
    </row>
    <row r="226" spans="1:16" s="238" customFormat="1">
      <c r="A226" s="590">
        <v>3015</v>
      </c>
      <c r="B226" s="589" t="s">
        <v>1049</v>
      </c>
      <c r="C226" s="589" t="s">
        <v>1048</v>
      </c>
      <c r="D226" s="590">
        <v>4878</v>
      </c>
      <c r="E226" s="589" t="s">
        <v>1055</v>
      </c>
      <c r="F226" s="589" t="s">
        <v>1068</v>
      </c>
      <c r="G226" s="590">
        <v>75</v>
      </c>
      <c r="H226" s="590">
        <f>58870*1.05</f>
        <v>61813.5</v>
      </c>
      <c r="I226" s="590">
        <f>52860*1.05</f>
        <v>55503</v>
      </c>
      <c r="J226" s="590">
        <f>250*1.1</f>
        <v>275</v>
      </c>
      <c r="K226" s="590">
        <f>9250*1.19</f>
        <v>11007.5</v>
      </c>
      <c r="L226" s="590">
        <f>10070*1.1</f>
        <v>11077</v>
      </c>
      <c r="M226" s="589" t="s">
        <v>1045</v>
      </c>
      <c r="N226" s="589" t="s">
        <v>1045</v>
      </c>
      <c r="O226" s="589" t="s">
        <v>1045</v>
      </c>
      <c r="P226" s="589" t="s">
        <v>1045</v>
      </c>
    </row>
    <row r="227" spans="1:16" s="238" customFormat="1">
      <c r="A227" s="590">
        <v>3015</v>
      </c>
      <c r="B227" s="589" t="s">
        <v>1049</v>
      </c>
      <c r="C227" s="589" t="s">
        <v>1048</v>
      </c>
      <c r="D227" s="590">
        <v>6664</v>
      </c>
      <c r="E227" s="589" t="s">
        <v>1047</v>
      </c>
      <c r="F227" s="589" t="s">
        <v>1068</v>
      </c>
      <c r="G227" s="590">
        <v>200</v>
      </c>
      <c r="H227" s="590">
        <f>58870*1.05</f>
        <v>61813.5</v>
      </c>
      <c r="I227" s="590">
        <f>52860*1.05</f>
        <v>55503</v>
      </c>
      <c r="J227" s="590">
        <f>250*1.1</f>
        <v>275</v>
      </c>
      <c r="K227" s="590">
        <f>9250*1.19</f>
        <v>11007.5</v>
      </c>
      <c r="L227" s="590">
        <f>10070*1.1</f>
        <v>11077</v>
      </c>
      <c r="M227" s="589" t="s">
        <v>1045</v>
      </c>
      <c r="N227" s="589" t="s">
        <v>1045</v>
      </c>
      <c r="O227" s="589" t="s">
        <v>1045</v>
      </c>
      <c r="P227" s="589" t="s">
        <v>1045</v>
      </c>
    </row>
    <row r="228" spans="1:16" s="238" customFormat="1">
      <c r="A228" s="590">
        <v>3015</v>
      </c>
      <c r="B228" s="589" t="s">
        <v>1049</v>
      </c>
      <c r="C228" s="589" t="s">
        <v>1052</v>
      </c>
      <c r="D228" s="590">
        <v>4858</v>
      </c>
      <c r="E228" s="589" t="s">
        <v>1047</v>
      </c>
      <c r="F228" s="589" t="s">
        <v>1120</v>
      </c>
      <c r="G228" s="590">
        <v>250</v>
      </c>
      <c r="H228" s="590">
        <v>61020</v>
      </c>
      <c r="I228" s="590">
        <v>55010</v>
      </c>
      <c r="J228" s="590">
        <v>250</v>
      </c>
      <c r="K228" s="590">
        <v>9250</v>
      </c>
      <c r="L228" s="590">
        <v>10070</v>
      </c>
      <c r="M228" s="590">
        <v>0</v>
      </c>
      <c r="N228" s="589" t="s">
        <v>1045</v>
      </c>
      <c r="O228" s="589" t="s">
        <v>1045</v>
      </c>
      <c r="P228" s="589" t="s">
        <v>1045</v>
      </c>
    </row>
    <row r="229" spans="1:16" s="238" customFormat="1">
      <c r="A229" s="590">
        <v>3015</v>
      </c>
      <c r="B229" s="589" t="s">
        <v>1049</v>
      </c>
      <c r="C229" s="589" t="s">
        <v>1048</v>
      </c>
      <c r="D229" s="590">
        <v>4686</v>
      </c>
      <c r="E229" s="589" t="s">
        <v>1047</v>
      </c>
      <c r="F229" s="589" t="s">
        <v>1135</v>
      </c>
      <c r="G229" s="590">
        <v>200</v>
      </c>
      <c r="H229" s="590">
        <f>61020*1.05</f>
        <v>64071</v>
      </c>
      <c r="I229" s="590">
        <f>55010*1.05</f>
        <v>57760.5</v>
      </c>
      <c r="J229" s="590">
        <f>250*1.1</f>
        <v>275</v>
      </c>
      <c r="K229" s="590">
        <f>9250*1.19</f>
        <v>11007.5</v>
      </c>
      <c r="L229" s="590">
        <f>10070*1.1</f>
        <v>11077</v>
      </c>
      <c r="M229" s="589" t="s">
        <v>1045</v>
      </c>
      <c r="N229" s="589" t="s">
        <v>1045</v>
      </c>
      <c r="O229" s="589" t="s">
        <v>1045</v>
      </c>
      <c r="P229" s="589" t="s">
        <v>1045</v>
      </c>
    </row>
    <row r="230" spans="1:16" s="238" customFormat="1">
      <c r="A230" s="590">
        <v>3015</v>
      </c>
      <c r="B230" s="589" t="s">
        <v>1049</v>
      </c>
      <c r="C230" s="589" t="s">
        <v>1052</v>
      </c>
      <c r="D230" s="590">
        <v>4858</v>
      </c>
      <c r="E230" s="589" t="s">
        <v>1055</v>
      </c>
      <c r="F230" s="589" t="s">
        <v>1120</v>
      </c>
      <c r="G230" s="590">
        <v>125</v>
      </c>
      <c r="H230" s="590">
        <v>61020</v>
      </c>
      <c r="I230" s="590">
        <v>55010</v>
      </c>
      <c r="J230" s="590">
        <v>250</v>
      </c>
      <c r="K230" s="590">
        <v>9250</v>
      </c>
      <c r="L230" s="590">
        <v>10070</v>
      </c>
      <c r="M230" s="590">
        <v>0</v>
      </c>
      <c r="N230" s="589" t="s">
        <v>1045</v>
      </c>
      <c r="O230" s="589" t="s">
        <v>1045</v>
      </c>
      <c r="P230" s="589" t="s">
        <v>1045</v>
      </c>
    </row>
    <row r="231" spans="1:16" s="238" customFormat="1">
      <c r="A231" s="590">
        <v>3015</v>
      </c>
      <c r="B231" s="589" t="s">
        <v>1049</v>
      </c>
      <c r="C231" s="589" t="s">
        <v>1048</v>
      </c>
      <c r="D231" s="590">
        <v>6651</v>
      </c>
      <c r="E231" s="589" t="s">
        <v>1055</v>
      </c>
      <c r="F231" s="589" t="s">
        <v>1135</v>
      </c>
      <c r="G231" s="590">
        <v>75</v>
      </c>
      <c r="H231" s="590">
        <f>61020*1.05</f>
        <v>64071</v>
      </c>
      <c r="I231" s="590">
        <f>55010*1.05</f>
        <v>57760.5</v>
      </c>
      <c r="J231" s="590">
        <f>250*1.1</f>
        <v>275</v>
      </c>
      <c r="K231" s="590">
        <f>9250*1.19</f>
        <v>11007.5</v>
      </c>
      <c r="L231" s="590">
        <f>10070*1.1</f>
        <v>11077</v>
      </c>
      <c r="M231" s="589" t="s">
        <v>1045</v>
      </c>
      <c r="N231" s="589" t="s">
        <v>1045</v>
      </c>
      <c r="O231" s="589" t="s">
        <v>1045</v>
      </c>
      <c r="P231" s="589" t="s">
        <v>1045</v>
      </c>
    </row>
    <row r="232" spans="1:16" s="238" customFormat="1">
      <c r="A232" s="590">
        <v>3015</v>
      </c>
      <c r="B232" s="589" t="s">
        <v>1049</v>
      </c>
      <c r="C232" s="589" t="s">
        <v>1052</v>
      </c>
      <c r="D232" s="590">
        <v>4859</v>
      </c>
      <c r="E232" s="589" t="s">
        <v>1047</v>
      </c>
      <c r="F232" s="589" t="s">
        <v>1118</v>
      </c>
      <c r="G232" s="590">
        <v>200</v>
      </c>
      <c r="H232" s="590">
        <v>61020</v>
      </c>
      <c r="I232" s="590">
        <v>55010</v>
      </c>
      <c r="J232" s="590">
        <v>250</v>
      </c>
      <c r="K232" s="590">
        <v>9250</v>
      </c>
      <c r="L232" s="590">
        <v>10070</v>
      </c>
      <c r="M232" s="590">
        <v>0</v>
      </c>
      <c r="N232" s="589" t="s">
        <v>1045</v>
      </c>
      <c r="O232" s="589" t="s">
        <v>1045</v>
      </c>
      <c r="P232" s="589" t="s">
        <v>1045</v>
      </c>
    </row>
    <row r="233" spans="1:16" s="238" customFormat="1">
      <c r="A233" s="590">
        <v>3015</v>
      </c>
      <c r="B233" s="589" t="s">
        <v>1049</v>
      </c>
      <c r="C233" s="589" t="s">
        <v>1048</v>
      </c>
      <c r="D233" s="590">
        <v>4847</v>
      </c>
      <c r="E233" s="589" t="s">
        <v>1047</v>
      </c>
      <c r="F233" s="589" t="s">
        <v>1126</v>
      </c>
      <c r="G233" s="590">
        <v>200</v>
      </c>
      <c r="H233" s="590">
        <f>61020*1.05</f>
        <v>64071</v>
      </c>
      <c r="I233" s="590">
        <f>55010*1.05</f>
        <v>57760.5</v>
      </c>
      <c r="J233" s="590">
        <f>250*1.1</f>
        <v>275</v>
      </c>
      <c r="K233" s="590">
        <f>9250*1.19</f>
        <v>11007.5</v>
      </c>
      <c r="L233" s="590">
        <f>10070*1.1</f>
        <v>11077</v>
      </c>
      <c r="M233" s="589" t="s">
        <v>1045</v>
      </c>
      <c r="N233" s="589" t="s">
        <v>1045</v>
      </c>
      <c r="O233" s="589" t="s">
        <v>1045</v>
      </c>
      <c r="P233" s="589" t="s">
        <v>1045</v>
      </c>
    </row>
    <row r="234" spans="1:16" s="238" customFormat="1">
      <c r="A234" s="590">
        <v>3015</v>
      </c>
      <c r="B234" s="589" t="s">
        <v>1049</v>
      </c>
      <c r="C234" s="589" t="s">
        <v>1052</v>
      </c>
      <c r="D234" s="590">
        <v>4859</v>
      </c>
      <c r="E234" s="589" t="s">
        <v>1055</v>
      </c>
      <c r="F234" s="589" t="s">
        <v>1118</v>
      </c>
      <c r="G234" s="590">
        <v>75</v>
      </c>
      <c r="H234" s="590">
        <v>61020</v>
      </c>
      <c r="I234" s="590">
        <v>55010</v>
      </c>
      <c r="J234" s="590">
        <v>250</v>
      </c>
      <c r="K234" s="590">
        <v>9250</v>
      </c>
      <c r="L234" s="590">
        <v>10070</v>
      </c>
      <c r="M234" s="590">
        <v>0</v>
      </c>
      <c r="N234" s="589" t="s">
        <v>1045</v>
      </c>
      <c r="O234" s="589" t="s">
        <v>1045</v>
      </c>
      <c r="P234" s="589" t="s">
        <v>1045</v>
      </c>
    </row>
    <row r="235" spans="1:16" s="238" customFormat="1">
      <c r="A235" s="590">
        <v>3015</v>
      </c>
      <c r="B235" s="589" t="s">
        <v>1049</v>
      </c>
      <c r="C235" s="589" t="s">
        <v>1052</v>
      </c>
      <c r="D235" s="590">
        <v>4860</v>
      </c>
      <c r="E235" s="589" t="s">
        <v>1050</v>
      </c>
      <c r="F235" s="589" t="s">
        <v>420</v>
      </c>
      <c r="G235" s="590">
        <v>325</v>
      </c>
      <c r="H235" s="590">
        <v>61020</v>
      </c>
      <c r="I235" s="590">
        <v>55010</v>
      </c>
      <c r="J235" s="590">
        <v>250</v>
      </c>
      <c r="K235" s="590">
        <v>9250</v>
      </c>
      <c r="L235" s="590">
        <v>10070</v>
      </c>
      <c r="M235" s="590">
        <v>5340</v>
      </c>
      <c r="N235" s="589" t="s">
        <v>1045</v>
      </c>
      <c r="O235" s="589" t="s">
        <v>1045</v>
      </c>
      <c r="P235" s="589" t="s">
        <v>1045</v>
      </c>
    </row>
    <row r="236" spans="1:16" s="238" customFormat="1">
      <c r="A236" s="590">
        <v>3015</v>
      </c>
      <c r="B236" s="589" t="s">
        <v>1049</v>
      </c>
      <c r="C236" s="589" t="s">
        <v>1048</v>
      </c>
      <c r="D236" s="590">
        <v>4847</v>
      </c>
      <c r="E236" s="589" t="s">
        <v>1055</v>
      </c>
      <c r="F236" s="589" t="s">
        <v>1126</v>
      </c>
      <c r="G236" s="590">
        <v>75</v>
      </c>
      <c r="H236" s="590">
        <f>61020*1.05</f>
        <v>64071</v>
      </c>
      <c r="I236" s="590">
        <f>55010*1.05</f>
        <v>57760.5</v>
      </c>
      <c r="J236" s="590">
        <f>250*1.1</f>
        <v>275</v>
      </c>
      <c r="K236" s="590">
        <f>9250*1.19</f>
        <v>11007.5</v>
      </c>
      <c r="L236" s="590">
        <f>10070*1.1</f>
        <v>11077</v>
      </c>
      <c r="M236" s="589" t="s">
        <v>1045</v>
      </c>
      <c r="N236" s="589" t="s">
        <v>1045</v>
      </c>
      <c r="O236" s="589" t="s">
        <v>1045</v>
      </c>
      <c r="P236" s="589" t="s">
        <v>1045</v>
      </c>
    </row>
    <row r="237" spans="1:16" s="238" customFormat="1">
      <c r="A237" s="590">
        <v>3015</v>
      </c>
      <c r="B237" s="589" t="s">
        <v>1049</v>
      </c>
      <c r="C237" s="589" t="s">
        <v>1048</v>
      </c>
      <c r="D237" s="590">
        <v>4879</v>
      </c>
      <c r="E237" s="589" t="s">
        <v>1055</v>
      </c>
      <c r="F237" s="589" t="s">
        <v>1126</v>
      </c>
      <c r="G237" s="590">
        <v>75</v>
      </c>
      <c r="H237" s="590">
        <f>61020*1.05</f>
        <v>64071</v>
      </c>
      <c r="I237" s="590">
        <f>55010*1.05</f>
        <v>57760.5</v>
      </c>
      <c r="J237" s="590">
        <f>250*1.1</f>
        <v>275</v>
      </c>
      <c r="K237" s="590">
        <f>9250*1.19</f>
        <v>11007.5</v>
      </c>
      <c r="L237" s="590">
        <f>10070*1.1</f>
        <v>11077</v>
      </c>
      <c r="M237" s="589" t="s">
        <v>1045</v>
      </c>
      <c r="N237" s="589" t="s">
        <v>1045</v>
      </c>
      <c r="O237" s="589" t="s">
        <v>1045</v>
      </c>
      <c r="P237" s="589" t="s">
        <v>1045</v>
      </c>
    </row>
    <row r="238" spans="1:16" s="238" customFormat="1">
      <c r="A238" s="590">
        <v>3015</v>
      </c>
      <c r="B238" s="589" t="s">
        <v>1049</v>
      </c>
      <c r="C238" s="589" t="s">
        <v>1052</v>
      </c>
      <c r="D238" s="590">
        <v>4860</v>
      </c>
      <c r="E238" s="589" t="s">
        <v>1047</v>
      </c>
      <c r="F238" s="589" t="s">
        <v>420</v>
      </c>
      <c r="G238" s="590">
        <v>200</v>
      </c>
      <c r="H238" s="590">
        <v>61020</v>
      </c>
      <c r="I238" s="590">
        <v>55010</v>
      </c>
      <c r="J238" s="590">
        <v>250</v>
      </c>
      <c r="K238" s="590">
        <v>9250</v>
      </c>
      <c r="L238" s="590">
        <v>10070</v>
      </c>
      <c r="M238" s="590">
        <v>5340</v>
      </c>
      <c r="N238" s="589" t="s">
        <v>1045</v>
      </c>
      <c r="O238" s="589" t="s">
        <v>1045</v>
      </c>
      <c r="P238" s="589" t="s">
        <v>1045</v>
      </c>
    </row>
    <row r="239" spans="1:16" s="238" customFormat="1">
      <c r="A239" s="590">
        <v>3015</v>
      </c>
      <c r="B239" s="589" t="s">
        <v>1049</v>
      </c>
      <c r="C239" s="589" t="s">
        <v>1048</v>
      </c>
      <c r="D239" s="590">
        <v>6652</v>
      </c>
      <c r="E239" s="589" t="s">
        <v>1055</v>
      </c>
      <c r="F239" s="589" t="s">
        <v>1126</v>
      </c>
      <c r="G239" s="590">
        <v>75</v>
      </c>
      <c r="H239" s="590">
        <f>61020*1.05</f>
        <v>64071</v>
      </c>
      <c r="I239" s="590">
        <f>55010*1.05</f>
        <v>57760.5</v>
      </c>
      <c r="J239" s="590">
        <f>250*1.1</f>
        <v>275</v>
      </c>
      <c r="K239" s="590">
        <f>9250*1.19</f>
        <v>11007.5</v>
      </c>
      <c r="L239" s="590">
        <f>10070*1.1</f>
        <v>11077</v>
      </c>
      <c r="M239" s="589" t="s">
        <v>1045</v>
      </c>
      <c r="N239" s="589" t="s">
        <v>1045</v>
      </c>
      <c r="O239" s="589" t="s">
        <v>1045</v>
      </c>
      <c r="P239" s="589" t="s">
        <v>1045</v>
      </c>
    </row>
    <row r="240" spans="1:16" s="238" customFormat="1">
      <c r="A240" s="590">
        <v>3015</v>
      </c>
      <c r="B240" s="589" t="s">
        <v>1049</v>
      </c>
      <c r="C240" s="589" t="s">
        <v>1052</v>
      </c>
      <c r="D240" s="590">
        <v>4861</v>
      </c>
      <c r="E240" s="589" t="s">
        <v>1047</v>
      </c>
      <c r="F240" s="589" t="s">
        <v>1114</v>
      </c>
      <c r="G240" s="590">
        <v>200</v>
      </c>
      <c r="H240" s="590">
        <v>61020</v>
      </c>
      <c r="I240" s="590">
        <v>55010</v>
      </c>
      <c r="J240" s="590">
        <v>250</v>
      </c>
      <c r="K240" s="590">
        <v>9250</v>
      </c>
      <c r="L240" s="590">
        <v>10070</v>
      </c>
      <c r="M240" s="590">
        <v>0</v>
      </c>
      <c r="N240" s="589" t="s">
        <v>1045</v>
      </c>
      <c r="O240" s="589" t="s">
        <v>1045</v>
      </c>
      <c r="P240" s="589" t="s">
        <v>1045</v>
      </c>
    </row>
    <row r="241" spans="1:16" s="238" customFormat="1">
      <c r="A241" s="590">
        <v>3015</v>
      </c>
      <c r="B241" s="589" t="s">
        <v>1049</v>
      </c>
      <c r="C241" s="589" t="s">
        <v>1052</v>
      </c>
      <c r="D241" s="590">
        <v>4861</v>
      </c>
      <c r="E241" s="589" t="s">
        <v>1055</v>
      </c>
      <c r="F241" s="589" t="s">
        <v>1114</v>
      </c>
      <c r="G241" s="590">
        <v>75</v>
      </c>
      <c r="H241" s="590">
        <v>61020</v>
      </c>
      <c r="I241" s="590">
        <v>55010</v>
      </c>
      <c r="J241" s="590">
        <v>250</v>
      </c>
      <c r="K241" s="590">
        <v>9250</v>
      </c>
      <c r="L241" s="590">
        <v>10070</v>
      </c>
      <c r="M241" s="590">
        <v>0</v>
      </c>
      <c r="N241" s="589" t="s">
        <v>1045</v>
      </c>
      <c r="O241" s="589" t="s">
        <v>1045</v>
      </c>
      <c r="P241" s="589" t="s">
        <v>1045</v>
      </c>
    </row>
    <row r="242" spans="1:16" s="238" customFormat="1">
      <c r="A242" s="590">
        <v>3015</v>
      </c>
      <c r="B242" s="589" t="s">
        <v>1049</v>
      </c>
      <c r="C242" s="589" t="s">
        <v>1048</v>
      </c>
      <c r="D242" s="590">
        <v>7963</v>
      </c>
      <c r="E242" s="589" t="s">
        <v>1047</v>
      </c>
      <c r="F242" s="589" t="s">
        <v>1126</v>
      </c>
      <c r="G242" s="590">
        <v>200</v>
      </c>
      <c r="H242" s="590">
        <f>61020*1.05</f>
        <v>64071</v>
      </c>
      <c r="I242" s="590">
        <f>55010*1.05</f>
        <v>57760.5</v>
      </c>
      <c r="J242" s="590">
        <f>250*1.1</f>
        <v>275</v>
      </c>
      <c r="K242" s="590">
        <f>9250*1.19</f>
        <v>11007.5</v>
      </c>
      <c r="L242" s="590">
        <f>10070*1.1</f>
        <v>11077</v>
      </c>
      <c r="M242" s="589" t="s">
        <v>1045</v>
      </c>
      <c r="N242" s="589" t="s">
        <v>1045</v>
      </c>
      <c r="O242" s="589" t="s">
        <v>1045</v>
      </c>
      <c r="P242" s="589" t="s">
        <v>1045</v>
      </c>
    </row>
    <row r="243" spans="1:16" s="238" customFormat="1">
      <c r="A243" s="590">
        <v>3015</v>
      </c>
      <c r="B243" s="589" t="s">
        <v>1049</v>
      </c>
      <c r="C243" s="589" t="s">
        <v>1048</v>
      </c>
      <c r="D243" s="590">
        <v>7963</v>
      </c>
      <c r="E243" s="589" t="s">
        <v>1055</v>
      </c>
      <c r="F243" s="589" t="s">
        <v>1126</v>
      </c>
      <c r="G243" s="590">
        <v>75</v>
      </c>
      <c r="H243" s="590">
        <f>61020*1.05</f>
        <v>64071</v>
      </c>
      <c r="I243" s="590">
        <f>55010*1.05</f>
        <v>57760.5</v>
      </c>
      <c r="J243" s="590">
        <f>250*1.1</f>
        <v>275</v>
      </c>
      <c r="K243" s="590">
        <f>9250*1.19</f>
        <v>11007.5</v>
      </c>
      <c r="L243" s="590">
        <f>10070*1.1</f>
        <v>11077</v>
      </c>
      <c r="M243" s="589" t="s">
        <v>1045</v>
      </c>
      <c r="N243" s="589" t="s">
        <v>1045</v>
      </c>
      <c r="O243" s="589" t="s">
        <v>1045</v>
      </c>
      <c r="P243" s="589" t="s">
        <v>1045</v>
      </c>
    </row>
    <row r="244" spans="1:16" s="238" customFormat="1">
      <c r="A244" s="590">
        <v>3015</v>
      </c>
      <c r="B244" s="589" t="s">
        <v>1049</v>
      </c>
      <c r="C244" s="589" t="s">
        <v>1052</v>
      </c>
      <c r="D244" s="590">
        <v>4864</v>
      </c>
      <c r="E244" s="589" t="s">
        <v>1055</v>
      </c>
      <c r="F244" s="589" t="s">
        <v>1102</v>
      </c>
      <c r="G244" s="590">
        <v>75</v>
      </c>
      <c r="H244" s="590">
        <v>61020</v>
      </c>
      <c r="I244" s="590">
        <v>55010</v>
      </c>
      <c r="J244" s="590">
        <v>250</v>
      </c>
      <c r="K244" s="590">
        <v>9250</v>
      </c>
      <c r="L244" s="590">
        <v>10070</v>
      </c>
      <c r="M244" s="590">
        <v>0</v>
      </c>
      <c r="N244" s="589" t="s">
        <v>1045</v>
      </c>
      <c r="O244" s="589" t="s">
        <v>1045</v>
      </c>
      <c r="P244" s="589" t="s">
        <v>1045</v>
      </c>
    </row>
    <row r="245" spans="1:16" s="238" customFormat="1">
      <c r="A245" s="590">
        <v>3015</v>
      </c>
      <c r="B245" s="589" t="s">
        <v>1049</v>
      </c>
      <c r="C245" s="589" t="s">
        <v>1048</v>
      </c>
      <c r="D245" s="590">
        <v>4870</v>
      </c>
      <c r="E245" s="589" t="s">
        <v>310</v>
      </c>
      <c r="F245" s="589" t="s">
        <v>1119</v>
      </c>
      <c r="G245" s="590">
        <v>25</v>
      </c>
      <c r="H245" s="590">
        <f>58870*1.05</f>
        <v>61813.5</v>
      </c>
      <c r="I245" s="590">
        <f>52860*1.05</f>
        <v>55503</v>
      </c>
      <c r="J245" s="590">
        <f>250*1.1</f>
        <v>275</v>
      </c>
      <c r="K245" s="590">
        <f>9250*1.19</f>
        <v>11007.5</v>
      </c>
      <c r="L245" s="590">
        <f>10070*1.1</f>
        <v>11077</v>
      </c>
      <c r="M245" s="589" t="s">
        <v>1045</v>
      </c>
      <c r="N245" s="589" t="s">
        <v>1045</v>
      </c>
      <c r="O245" s="589" t="s">
        <v>1045</v>
      </c>
      <c r="P245" s="589" t="s">
        <v>1045</v>
      </c>
    </row>
    <row r="246" spans="1:16" s="238" customFormat="1">
      <c r="A246" s="590">
        <v>3015</v>
      </c>
      <c r="B246" s="589" t="s">
        <v>1049</v>
      </c>
      <c r="C246" s="589" t="s">
        <v>1052</v>
      </c>
      <c r="D246" s="590">
        <v>4866</v>
      </c>
      <c r="E246" s="589" t="s">
        <v>1050</v>
      </c>
      <c r="F246" s="589" t="s">
        <v>1091</v>
      </c>
      <c r="G246" s="590">
        <v>325</v>
      </c>
      <c r="H246" s="590">
        <v>61020</v>
      </c>
      <c r="I246" s="590">
        <v>55010</v>
      </c>
      <c r="J246" s="590">
        <v>250</v>
      </c>
      <c r="K246" s="590">
        <v>9250</v>
      </c>
      <c r="L246" s="590">
        <v>10070</v>
      </c>
      <c r="M246" s="590">
        <v>0</v>
      </c>
      <c r="N246" s="589" t="s">
        <v>1045</v>
      </c>
      <c r="O246" s="589" t="s">
        <v>1045</v>
      </c>
      <c r="P246" s="589" t="s">
        <v>1045</v>
      </c>
    </row>
    <row r="247" spans="1:16" s="238" customFormat="1">
      <c r="A247" s="590">
        <v>3015</v>
      </c>
      <c r="B247" s="589" t="s">
        <v>1049</v>
      </c>
      <c r="C247" s="589" t="s">
        <v>1052</v>
      </c>
      <c r="D247" s="590">
        <v>4866</v>
      </c>
      <c r="E247" s="589" t="s">
        <v>1047</v>
      </c>
      <c r="F247" s="589" t="s">
        <v>1091</v>
      </c>
      <c r="G247" s="590">
        <v>200</v>
      </c>
      <c r="H247" s="590">
        <v>61020</v>
      </c>
      <c r="I247" s="590">
        <v>55010</v>
      </c>
      <c r="J247" s="590">
        <v>250</v>
      </c>
      <c r="K247" s="590">
        <v>9250</v>
      </c>
      <c r="L247" s="590">
        <v>10070</v>
      </c>
      <c r="M247" s="590">
        <v>0</v>
      </c>
      <c r="N247" s="589" t="s">
        <v>1045</v>
      </c>
      <c r="O247" s="589" t="s">
        <v>1045</v>
      </c>
      <c r="P247" s="589" t="s">
        <v>1045</v>
      </c>
    </row>
    <row r="248" spans="1:16" s="238" customFormat="1">
      <c r="A248" s="590">
        <v>3015</v>
      </c>
      <c r="B248" s="589" t="s">
        <v>1049</v>
      </c>
      <c r="C248" s="589" t="s">
        <v>1048</v>
      </c>
      <c r="D248" s="590">
        <v>1269</v>
      </c>
      <c r="E248" s="589" t="s">
        <v>1047</v>
      </c>
      <c r="F248" s="589" t="s">
        <v>1125</v>
      </c>
      <c r="G248" s="590">
        <v>210</v>
      </c>
      <c r="H248" s="590">
        <f>61020*1.05</f>
        <v>64071</v>
      </c>
      <c r="I248" s="590">
        <f>55010*1.05</f>
        <v>57760.5</v>
      </c>
      <c r="J248" s="590">
        <f>250*1.1</f>
        <v>275</v>
      </c>
      <c r="K248" s="590">
        <f>9250*1.19</f>
        <v>11007.5</v>
      </c>
      <c r="L248" s="590">
        <f>10070*1.1</f>
        <v>11077</v>
      </c>
      <c r="M248" s="589" t="s">
        <v>1045</v>
      </c>
      <c r="N248" s="589" t="s">
        <v>1045</v>
      </c>
      <c r="O248" s="589" t="s">
        <v>1045</v>
      </c>
      <c r="P248" s="589" t="s">
        <v>1045</v>
      </c>
    </row>
    <row r="249" spans="1:16" s="238" customFormat="1">
      <c r="A249" s="590">
        <v>3015</v>
      </c>
      <c r="B249" s="589" t="s">
        <v>1049</v>
      </c>
      <c r="C249" s="589" t="s">
        <v>1048</v>
      </c>
      <c r="D249" s="590">
        <v>3168</v>
      </c>
      <c r="E249" s="589" t="s">
        <v>1050</v>
      </c>
      <c r="F249" s="589" t="s">
        <v>1125</v>
      </c>
      <c r="G249" s="590">
        <v>335</v>
      </c>
      <c r="H249" s="590">
        <f>61020*1.05</f>
        <v>64071</v>
      </c>
      <c r="I249" s="590">
        <f>55010*1.05</f>
        <v>57760.5</v>
      </c>
      <c r="J249" s="590">
        <f>250*1.1</f>
        <v>275</v>
      </c>
      <c r="K249" s="590">
        <f>9250*1.19</f>
        <v>11007.5</v>
      </c>
      <c r="L249" s="590">
        <f>10070*1.1</f>
        <v>11077</v>
      </c>
      <c r="M249" s="589" t="s">
        <v>1045</v>
      </c>
      <c r="N249" s="589" t="s">
        <v>1045</v>
      </c>
      <c r="O249" s="589" t="s">
        <v>1045</v>
      </c>
      <c r="P249" s="589" t="s">
        <v>1045</v>
      </c>
    </row>
    <row r="250" spans="1:16" s="238" customFormat="1">
      <c r="A250" s="590">
        <v>3015</v>
      </c>
      <c r="B250" s="589" t="s">
        <v>1049</v>
      </c>
      <c r="C250" s="589" t="s">
        <v>1052</v>
      </c>
      <c r="D250" s="590">
        <v>4866</v>
      </c>
      <c r="E250" s="589" t="s">
        <v>1055</v>
      </c>
      <c r="F250" s="589" t="s">
        <v>1091</v>
      </c>
      <c r="G250" s="590">
        <v>75</v>
      </c>
      <c r="H250" s="590">
        <v>61020</v>
      </c>
      <c r="I250" s="590">
        <v>55010</v>
      </c>
      <c r="J250" s="590">
        <v>250</v>
      </c>
      <c r="K250" s="590">
        <v>9250</v>
      </c>
      <c r="L250" s="590">
        <v>10070</v>
      </c>
      <c r="M250" s="590">
        <v>0</v>
      </c>
      <c r="N250" s="589" t="s">
        <v>1045</v>
      </c>
      <c r="O250" s="589" t="s">
        <v>1045</v>
      </c>
      <c r="P250" s="589" t="s">
        <v>1045</v>
      </c>
    </row>
    <row r="251" spans="1:16" s="238" customFormat="1">
      <c r="A251" s="590">
        <v>3015</v>
      </c>
      <c r="B251" s="589" t="s">
        <v>1049</v>
      </c>
      <c r="C251" s="589" t="s">
        <v>1048</v>
      </c>
      <c r="D251" s="590">
        <v>4848</v>
      </c>
      <c r="E251" s="589" t="s">
        <v>1050</v>
      </c>
      <c r="F251" s="589" t="s">
        <v>1125</v>
      </c>
      <c r="G251" s="590">
        <v>335</v>
      </c>
      <c r="H251" s="590">
        <f>61020*1.05</f>
        <v>64071</v>
      </c>
      <c r="I251" s="590">
        <f>55010*1.05</f>
        <v>57760.5</v>
      </c>
      <c r="J251" s="590">
        <f>250*1.1</f>
        <v>275</v>
      </c>
      <c r="K251" s="590">
        <f>9250*1.19</f>
        <v>11007.5</v>
      </c>
      <c r="L251" s="590">
        <f>10070*1.1</f>
        <v>11077</v>
      </c>
      <c r="M251" s="589" t="s">
        <v>1045</v>
      </c>
      <c r="N251" s="589" t="s">
        <v>1045</v>
      </c>
      <c r="O251" s="589" t="s">
        <v>1045</v>
      </c>
      <c r="P251" s="589" t="s">
        <v>1045</v>
      </c>
    </row>
    <row r="252" spans="1:16" s="238" customFormat="1">
      <c r="A252" s="590">
        <v>3015</v>
      </c>
      <c r="B252" s="589" t="s">
        <v>1049</v>
      </c>
      <c r="C252" s="589" t="s">
        <v>1052</v>
      </c>
      <c r="D252" s="590">
        <v>4868</v>
      </c>
      <c r="E252" s="589" t="s">
        <v>1050</v>
      </c>
      <c r="F252" s="589" t="s">
        <v>1063</v>
      </c>
      <c r="G252" s="590">
        <v>325</v>
      </c>
      <c r="H252" s="590">
        <v>61020</v>
      </c>
      <c r="I252" s="590">
        <v>55010</v>
      </c>
      <c r="J252" s="590">
        <v>250</v>
      </c>
      <c r="K252" s="590">
        <v>9250</v>
      </c>
      <c r="L252" s="590">
        <v>10070</v>
      </c>
      <c r="M252" s="590">
        <v>0</v>
      </c>
      <c r="N252" s="589" t="s">
        <v>1045</v>
      </c>
      <c r="O252" s="589" t="s">
        <v>1045</v>
      </c>
      <c r="P252" s="589" t="s">
        <v>1045</v>
      </c>
    </row>
    <row r="253" spans="1:16" s="238" customFormat="1">
      <c r="A253" s="590">
        <v>3015</v>
      </c>
      <c r="B253" s="589" t="s">
        <v>1049</v>
      </c>
      <c r="C253" s="589" t="s">
        <v>1048</v>
      </c>
      <c r="D253" s="590">
        <v>4848</v>
      </c>
      <c r="E253" s="589" t="s">
        <v>1047</v>
      </c>
      <c r="F253" s="589" t="s">
        <v>1125</v>
      </c>
      <c r="G253" s="590">
        <v>210</v>
      </c>
      <c r="H253" s="590">
        <f>61020*1.05</f>
        <v>64071</v>
      </c>
      <c r="I253" s="590">
        <f>55010*1.05</f>
        <v>57760.5</v>
      </c>
      <c r="J253" s="590">
        <f>250*1.1</f>
        <v>275</v>
      </c>
      <c r="K253" s="590">
        <f>9250*1.19</f>
        <v>11007.5</v>
      </c>
      <c r="L253" s="590">
        <f>10070*1.1</f>
        <v>11077</v>
      </c>
      <c r="M253" s="589" t="s">
        <v>1045</v>
      </c>
      <c r="N253" s="589" t="s">
        <v>1045</v>
      </c>
      <c r="O253" s="589" t="s">
        <v>1045</v>
      </c>
      <c r="P253" s="589" t="s">
        <v>1045</v>
      </c>
    </row>
    <row r="254" spans="1:16" s="238" customFormat="1">
      <c r="A254" s="590">
        <v>3015</v>
      </c>
      <c r="B254" s="589" t="s">
        <v>1049</v>
      </c>
      <c r="C254" s="589" t="s">
        <v>1052</v>
      </c>
      <c r="D254" s="590">
        <v>4869</v>
      </c>
      <c r="E254" s="589" t="s">
        <v>1050</v>
      </c>
      <c r="F254" s="589" t="s">
        <v>1057</v>
      </c>
      <c r="G254" s="590">
        <v>325</v>
      </c>
      <c r="H254" s="590">
        <v>61020</v>
      </c>
      <c r="I254" s="590">
        <v>55010</v>
      </c>
      <c r="J254" s="590">
        <v>250</v>
      </c>
      <c r="K254" s="590">
        <v>9250</v>
      </c>
      <c r="L254" s="590">
        <v>10070</v>
      </c>
      <c r="M254" s="590">
        <v>0</v>
      </c>
      <c r="N254" s="589" t="s">
        <v>1045</v>
      </c>
      <c r="O254" s="589" t="s">
        <v>1045</v>
      </c>
      <c r="P254" s="589" t="s">
        <v>1045</v>
      </c>
    </row>
    <row r="255" spans="1:16" s="238" customFormat="1">
      <c r="A255" s="590">
        <v>3015</v>
      </c>
      <c r="B255" s="589" t="s">
        <v>1049</v>
      </c>
      <c r="C255" s="589" t="s">
        <v>1052</v>
      </c>
      <c r="D255" s="590">
        <v>4869</v>
      </c>
      <c r="E255" s="589" t="s">
        <v>1047</v>
      </c>
      <c r="F255" s="589" t="s">
        <v>1057</v>
      </c>
      <c r="G255" s="590">
        <v>200</v>
      </c>
      <c r="H255" s="590">
        <v>61020</v>
      </c>
      <c r="I255" s="590">
        <v>55010</v>
      </c>
      <c r="J255" s="590">
        <v>250</v>
      </c>
      <c r="K255" s="590">
        <v>9250</v>
      </c>
      <c r="L255" s="590">
        <v>10070</v>
      </c>
      <c r="M255" s="590">
        <v>0</v>
      </c>
      <c r="N255" s="589" t="s">
        <v>1045</v>
      </c>
      <c r="O255" s="589" t="s">
        <v>1045</v>
      </c>
      <c r="P255" s="589" t="s">
        <v>1045</v>
      </c>
    </row>
    <row r="256" spans="1:16" s="238" customFormat="1">
      <c r="A256" s="590">
        <v>3015</v>
      </c>
      <c r="B256" s="589" t="s">
        <v>1049</v>
      </c>
      <c r="C256" s="589" t="s">
        <v>1048</v>
      </c>
      <c r="D256" s="590">
        <v>4880</v>
      </c>
      <c r="E256" s="589" t="s">
        <v>1047</v>
      </c>
      <c r="F256" s="589" t="s">
        <v>1125</v>
      </c>
      <c r="G256" s="590">
        <v>210</v>
      </c>
      <c r="H256" s="590">
        <f>61020*1.05</f>
        <v>64071</v>
      </c>
      <c r="I256" s="590">
        <f>55010*1.05</f>
        <v>57760.5</v>
      </c>
      <c r="J256" s="590">
        <f>250*1.1</f>
        <v>275</v>
      </c>
      <c r="K256" s="590">
        <f>9250*1.19</f>
        <v>11007.5</v>
      </c>
      <c r="L256" s="590">
        <f>10070*1.1</f>
        <v>11077</v>
      </c>
      <c r="M256" s="589" t="s">
        <v>1045</v>
      </c>
      <c r="N256" s="589" t="s">
        <v>1045</v>
      </c>
      <c r="O256" s="589" t="s">
        <v>1045</v>
      </c>
      <c r="P256" s="589" t="s">
        <v>1045</v>
      </c>
    </row>
    <row r="257" spans="1:16" s="238" customFormat="1">
      <c r="A257" s="590">
        <v>3015</v>
      </c>
      <c r="B257" s="589" t="s">
        <v>1049</v>
      </c>
      <c r="C257" s="589" t="s">
        <v>1048</v>
      </c>
      <c r="D257" s="590">
        <v>4928</v>
      </c>
      <c r="E257" s="589" t="s">
        <v>1055</v>
      </c>
      <c r="F257" s="589" t="s">
        <v>1125</v>
      </c>
      <c r="G257" s="590">
        <v>75</v>
      </c>
      <c r="H257" s="590">
        <f>61020*1.05</f>
        <v>64071</v>
      </c>
      <c r="I257" s="590">
        <f>55010*1.05</f>
        <v>57760.5</v>
      </c>
      <c r="J257" s="590">
        <f>250*1.1</f>
        <v>275</v>
      </c>
      <c r="K257" s="590">
        <f>9250*1.19</f>
        <v>11007.5</v>
      </c>
      <c r="L257" s="590">
        <f>10070*1.1</f>
        <v>11077</v>
      </c>
      <c r="M257" s="589" t="s">
        <v>1045</v>
      </c>
      <c r="N257" s="589" t="s">
        <v>1045</v>
      </c>
      <c r="O257" s="589" t="s">
        <v>1045</v>
      </c>
      <c r="P257" s="589" t="s">
        <v>1045</v>
      </c>
    </row>
    <row r="258" spans="1:16" s="238" customFormat="1">
      <c r="A258" s="590">
        <v>3015</v>
      </c>
      <c r="B258" s="589" t="s">
        <v>1049</v>
      </c>
      <c r="C258" s="589" t="s">
        <v>1052</v>
      </c>
      <c r="D258" s="590">
        <v>4875</v>
      </c>
      <c r="E258" s="589" t="s">
        <v>1055</v>
      </c>
      <c r="F258" s="589" t="s">
        <v>1127</v>
      </c>
      <c r="G258" s="590">
        <v>75</v>
      </c>
      <c r="H258" s="590">
        <v>61020</v>
      </c>
      <c r="I258" s="590">
        <v>55010</v>
      </c>
      <c r="J258" s="590">
        <v>250</v>
      </c>
      <c r="K258" s="590">
        <v>9250</v>
      </c>
      <c r="L258" s="590">
        <v>10070</v>
      </c>
      <c r="M258" s="590">
        <v>0</v>
      </c>
      <c r="N258" s="589" t="s">
        <v>1045</v>
      </c>
      <c r="O258" s="589" t="s">
        <v>1045</v>
      </c>
      <c r="P258" s="589" t="s">
        <v>1045</v>
      </c>
    </row>
    <row r="259" spans="1:16" s="238" customFormat="1">
      <c r="A259" s="590">
        <v>3015</v>
      </c>
      <c r="B259" s="589" t="s">
        <v>1049</v>
      </c>
      <c r="C259" s="589" t="s">
        <v>1048</v>
      </c>
      <c r="D259" s="590">
        <v>6653</v>
      </c>
      <c r="E259" s="589" t="s">
        <v>1047</v>
      </c>
      <c r="F259" s="589" t="s">
        <v>1125</v>
      </c>
      <c r="G259" s="590">
        <v>210</v>
      </c>
      <c r="H259" s="590">
        <f>61020*1.05</f>
        <v>64071</v>
      </c>
      <c r="I259" s="590">
        <f>55010*1.05</f>
        <v>57760.5</v>
      </c>
      <c r="J259" s="590">
        <f>250*1.1</f>
        <v>275</v>
      </c>
      <c r="K259" s="590">
        <f>9250*1.19</f>
        <v>11007.5</v>
      </c>
      <c r="L259" s="590">
        <f>10070*1.1</f>
        <v>11077</v>
      </c>
      <c r="M259" s="589" t="s">
        <v>1045</v>
      </c>
      <c r="N259" s="589" t="s">
        <v>1045</v>
      </c>
      <c r="O259" s="589" t="s">
        <v>1045</v>
      </c>
      <c r="P259" s="589" t="s">
        <v>1045</v>
      </c>
    </row>
    <row r="260" spans="1:16" s="238" customFormat="1">
      <c r="A260" s="590">
        <v>3015</v>
      </c>
      <c r="B260" s="589" t="s">
        <v>1049</v>
      </c>
      <c r="C260" s="589" t="s">
        <v>1052</v>
      </c>
      <c r="D260" s="590">
        <v>4876</v>
      </c>
      <c r="E260" s="589" t="s">
        <v>1055</v>
      </c>
      <c r="F260" s="589" t="s">
        <v>1128</v>
      </c>
      <c r="G260" s="590">
        <v>75</v>
      </c>
      <c r="H260" s="590">
        <v>61020</v>
      </c>
      <c r="I260" s="590">
        <v>55010</v>
      </c>
      <c r="J260" s="590">
        <v>250</v>
      </c>
      <c r="K260" s="590">
        <v>9250</v>
      </c>
      <c r="L260" s="590">
        <v>10070</v>
      </c>
      <c r="M260" s="590">
        <v>0</v>
      </c>
      <c r="N260" s="589" t="s">
        <v>1045</v>
      </c>
      <c r="O260" s="589" t="s">
        <v>1045</v>
      </c>
      <c r="P260" s="589" t="s">
        <v>1045</v>
      </c>
    </row>
    <row r="261" spans="1:16" s="238" customFormat="1">
      <c r="A261" s="590">
        <v>3015</v>
      </c>
      <c r="B261" s="589" t="s">
        <v>1049</v>
      </c>
      <c r="C261" s="589" t="s">
        <v>1052</v>
      </c>
      <c r="D261" s="590">
        <v>4877</v>
      </c>
      <c r="E261" s="589" t="s">
        <v>1050</v>
      </c>
      <c r="F261" s="589" t="s">
        <v>1129</v>
      </c>
      <c r="G261" s="590">
        <v>240</v>
      </c>
      <c r="H261" s="590">
        <v>61020</v>
      </c>
      <c r="I261" s="590">
        <v>55010</v>
      </c>
      <c r="J261" s="590">
        <v>250</v>
      </c>
      <c r="K261" s="590">
        <v>9250</v>
      </c>
      <c r="L261" s="590">
        <v>10070</v>
      </c>
      <c r="M261" s="590">
        <v>0</v>
      </c>
      <c r="N261" s="589" t="s">
        <v>1045</v>
      </c>
      <c r="O261" s="589" t="s">
        <v>1045</v>
      </c>
      <c r="P261" s="589" t="s">
        <v>1045</v>
      </c>
    </row>
    <row r="262" spans="1:16" s="238" customFormat="1">
      <c r="A262" s="590">
        <v>3015</v>
      </c>
      <c r="B262" s="589" t="s">
        <v>1049</v>
      </c>
      <c r="C262" s="589" t="s">
        <v>1048</v>
      </c>
      <c r="D262" s="590">
        <v>7972</v>
      </c>
      <c r="E262" s="589" t="s">
        <v>1050</v>
      </c>
      <c r="F262" s="589" t="s">
        <v>1125</v>
      </c>
      <c r="G262" s="590">
        <v>325</v>
      </c>
      <c r="H262" s="590">
        <f>61020*1.05</f>
        <v>64071</v>
      </c>
      <c r="I262" s="590">
        <f>55010*1.05</f>
        <v>57760.5</v>
      </c>
      <c r="J262" s="590">
        <f>250*1.1</f>
        <v>275</v>
      </c>
      <c r="K262" s="590">
        <f>9250*1.19</f>
        <v>11007.5</v>
      </c>
      <c r="L262" s="590">
        <f>10070*1.1</f>
        <v>11077</v>
      </c>
      <c r="M262" s="589" t="s">
        <v>1045</v>
      </c>
      <c r="N262" s="589" t="s">
        <v>1045</v>
      </c>
      <c r="O262" s="589" t="s">
        <v>1045</v>
      </c>
      <c r="P262" s="589" t="s">
        <v>1045</v>
      </c>
    </row>
    <row r="263" spans="1:16" s="238" customFormat="1">
      <c r="A263" s="590">
        <v>3015</v>
      </c>
      <c r="B263" s="589" t="s">
        <v>1049</v>
      </c>
      <c r="C263" s="589" t="s">
        <v>1048</v>
      </c>
      <c r="D263" s="590">
        <v>7972</v>
      </c>
      <c r="E263" s="589" t="s">
        <v>1055</v>
      </c>
      <c r="F263" s="589" t="s">
        <v>1125</v>
      </c>
      <c r="G263" s="590">
        <v>75</v>
      </c>
      <c r="H263" s="590">
        <f>61020*1.05</f>
        <v>64071</v>
      </c>
      <c r="I263" s="590">
        <f>55010*1.05</f>
        <v>57760.5</v>
      </c>
      <c r="J263" s="590">
        <f>250*1.1</f>
        <v>275</v>
      </c>
      <c r="K263" s="590">
        <f>9250*1.19</f>
        <v>11007.5</v>
      </c>
      <c r="L263" s="590">
        <f>10070*1.1</f>
        <v>11077</v>
      </c>
      <c r="M263" s="589" t="s">
        <v>1045</v>
      </c>
      <c r="N263" s="589" t="s">
        <v>1045</v>
      </c>
      <c r="O263" s="589" t="s">
        <v>1045</v>
      </c>
      <c r="P263" s="589" t="s">
        <v>1045</v>
      </c>
    </row>
    <row r="264" spans="1:16" s="238" customFormat="1">
      <c r="A264" s="590">
        <v>3015</v>
      </c>
      <c r="B264" s="589" t="s">
        <v>1049</v>
      </c>
      <c r="C264" s="589" t="s">
        <v>1052</v>
      </c>
      <c r="D264" s="590">
        <v>4879</v>
      </c>
      <c r="E264" s="589" t="s">
        <v>1055</v>
      </c>
      <c r="F264" s="589" t="s">
        <v>1126</v>
      </c>
      <c r="G264" s="590">
        <v>75</v>
      </c>
      <c r="H264" s="590">
        <v>61020</v>
      </c>
      <c r="I264" s="590">
        <v>55010</v>
      </c>
      <c r="J264" s="590">
        <v>250</v>
      </c>
      <c r="K264" s="590">
        <v>9250</v>
      </c>
      <c r="L264" s="590">
        <v>10070</v>
      </c>
      <c r="M264" s="590">
        <v>0</v>
      </c>
      <c r="N264" s="589" t="s">
        <v>1045</v>
      </c>
      <c r="O264" s="589" t="s">
        <v>1045</v>
      </c>
      <c r="P264" s="589" t="s">
        <v>1045</v>
      </c>
    </row>
    <row r="265" spans="1:16" s="238" customFormat="1">
      <c r="A265" s="590">
        <v>3015</v>
      </c>
      <c r="B265" s="589" t="s">
        <v>1049</v>
      </c>
      <c r="C265" s="589" t="s">
        <v>1052</v>
      </c>
      <c r="D265" s="590">
        <v>4880</v>
      </c>
      <c r="E265" s="589" t="s">
        <v>1047</v>
      </c>
      <c r="F265" s="589" t="s">
        <v>1125</v>
      </c>
      <c r="G265" s="590">
        <v>210</v>
      </c>
      <c r="H265" s="590">
        <v>61020</v>
      </c>
      <c r="I265" s="590">
        <v>55010</v>
      </c>
      <c r="J265" s="590">
        <v>250</v>
      </c>
      <c r="K265" s="590">
        <v>9250</v>
      </c>
      <c r="L265" s="590">
        <v>10070</v>
      </c>
      <c r="M265" s="590">
        <v>0</v>
      </c>
      <c r="N265" s="589" t="s">
        <v>1045</v>
      </c>
      <c r="O265" s="589" t="s">
        <v>1045</v>
      </c>
      <c r="P265" s="589" t="s">
        <v>1045</v>
      </c>
    </row>
    <row r="266" spans="1:16" s="238" customFormat="1">
      <c r="A266" s="590">
        <v>3015</v>
      </c>
      <c r="B266" s="589" t="s">
        <v>1049</v>
      </c>
      <c r="C266" s="589" t="s">
        <v>1052</v>
      </c>
      <c r="D266" s="590">
        <v>4881</v>
      </c>
      <c r="E266" s="589" t="s">
        <v>1055</v>
      </c>
      <c r="F266" s="589" t="s">
        <v>1130</v>
      </c>
      <c r="G266" s="590">
        <v>75</v>
      </c>
      <c r="H266" s="590">
        <v>61020</v>
      </c>
      <c r="I266" s="590">
        <v>55010</v>
      </c>
      <c r="J266" s="590">
        <v>250</v>
      </c>
      <c r="K266" s="590">
        <v>9250</v>
      </c>
      <c r="L266" s="590">
        <v>10070</v>
      </c>
      <c r="M266" s="590">
        <v>0</v>
      </c>
      <c r="N266" s="589" t="s">
        <v>1045</v>
      </c>
      <c r="O266" s="589" t="s">
        <v>1045</v>
      </c>
      <c r="P266" s="589" t="s">
        <v>1045</v>
      </c>
    </row>
    <row r="267" spans="1:16" s="238" customFormat="1">
      <c r="A267" s="590">
        <v>3015</v>
      </c>
      <c r="B267" s="589" t="s">
        <v>1049</v>
      </c>
      <c r="C267" s="589" t="s">
        <v>1048</v>
      </c>
      <c r="D267" s="590">
        <v>3460</v>
      </c>
      <c r="E267" s="589" t="s">
        <v>1055</v>
      </c>
      <c r="F267" s="589" t="s">
        <v>1122</v>
      </c>
      <c r="G267" s="590">
        <v>75</v>
      </c>
      <c r="H267" s="590">
        <f>58870*1.05</f>
        <v>61813.5</v>
      </c>
      <c r="I267" s="590">
        <f>52860*1.05</f>
        <v>55503</v>
      </c>
      <c r="J267" s="590">
        <f>250*1.1</f>
        <v>275</v>
      </c>
      <c r="K267" s="590">
        <f>9250*1.19</f>
        <v>11007.5</v>
      </c>
      <c r="L267" s="590">
        <f>10070*1.1</f>
        <v>11077</v>
      </c>
      <c r="M267" s="589" t="s">
        <v>1045</v>
      </c>
      <c r="N267" s="589" t="s">
        <v>1045</v>
      </c>
      <c r="O267" s="589" t="s">
        <v>1045</v>
      </c>
      <c r="P267" s="589" t="s">
        <v>1045</v>
      </c>
    </row>
    <row r="268" spans="1:16" s="238" customFormat="1">
      <c r="A268" s="590">
        <v>3015</v>
      </c>
      <c r="B268" s="589" t="s">
        <v>1049</v>
      </c>
      <c r="C268" s="589" t="s">
        <v>1048</v>
      </c>
      <c r="D268" s="590">
        <v>4824</v>
      </c>
      <c r="E268" s="589" t="s">
        <v>1055</v>
      </c>
      <c r="F268" s="589" t="s">
        <v>1122</v>
      </c>
      <c r="G268" s="590">
        <v>75</v>
      </c>
      <c r="H268" s="590">
        <f>58870*1.05</f>
        <v>61813.5</v>
      </c>
      <c r="I268" s="590">
        <f>52860*1.05</f>
        <v>55503</v>
      </c>
      <c r="J268" s="590">
        <f>250*1.1</f>
        <v>275</v>
      </c>
      <c r="K268" s="590">
        <f>9250*1.19</f>
        <v>11007.5</v>
      </c>
      <c r="L268" s="590">
        <f>10070*1.1</f>
        <v>11077</v>
      </c>
      <c r="M268" s="589" t="s">
        <v>1045</v>
      </c>
      <c r="N268" s="589" t="s">
        <v>1045</v>
      </c>
      <c r="O268" s="589" t="s">
        <v>1045</v>
      </c>
      <c r="P268" s="589" t="s">
        <v>1045</v>
      </c>
    </row>
    <row r="269" spans="1:16" s="238" customFormat="1">
      <c r="A269" s="590">
        <v>3015</v>
      </c>
      <c r="B269" s="589" t="s">
        <v>1049</v>
      </c>
      <c r="C269" s="589" t="s">
        <v>1048</v>
      </c>
      <c r="D269" s="590">
        <v>4891</v>
      </c>
      <c r="E269" s="589" t="s">
        <v>1055</v>
      </c>
      <c r="F269" s="589" t="s">
        <v>1079</v>
      </c>
      <c r="G269" s="590">
        <v>75</v>
      </c>
      <c r="H269" s="590">
        <f>58870*1.05</f>
        <v>61813.5</v>
      </c>
      <c r="I269" s="590">
        <f>52860*1.05</f>
        <v>55503</v>
      </c>
      <c r="J269" s="590">
        <f>250*1.1</f>
        <v>275</v>
      </c>
      <c r="K269" s="590">
        <f>9250*1.19</f>
        <v>11007.5</v>
      </c>
      <c r="L269" s="590">
        <f>10070*1.1</f>
        <v>11077</v>
      </c>
      <c r="M269" s="589" t="s">
        <v>1045</v>
      </c>
      <c r="N269" s="589" t="s">
        <v>1045</v>
      </c>
      <c r="O269" s="589" t="s">
        <v>1045</v>
      </c>
      <c r="P269" s="589" t="s">
        <v>1045</v>
      </c>
    </row>
    <row r="270" spans="1:16" s="238" customFormat="1">
      <c r="A270" s="590">
        <v>3015</v>
      </c>
      <c r="B270" s="589" t="s">
        <v>1049</v>
      </c>
      <c r="C270" s="589" t="s">
        <v>1052</v>
      </c>
      <c r="D270" s="590">
        <v>4882</v>
      </c>
      <c r="E270" s="589" t="s">
        <v>310</v>
      </c>
      <c r="F270" s="589" t="s">
        <v>1124</v>
      </c>
      <c r="G270" s="590">
        <v>300</v>
      </c>
      <c r="H270" s="590">
        <v>61020</v>
      </c>
      <c r="I270" s="590">
        <v>55010</v>
      </c>
      <c r="J270" s="590">
        <v>250</v>
      </c>
      <c r="K270" s="590">
        <v>9250</v>
      </c>
      <c r="L270" s="590">
        <v>10070</v>
      </c>
      <c r="M270" s="590">
        <v>0</v>
      </c>
      <c r="N270" s="589" t="s">
        <v>1045</v>
      </c>
      <c r="O270" s="589" t="s">
        <v>1045</v>
      </c>
      <c r="P270" s="589" t="s">
        <v>1045</v>
      </c>
    </row>
    <row r="271" spans="1:16" s="238" customFormat="1">
      <c r="A271" s="590">
        <v>3015</v>
      </c>
      <c r="B271" s="589" t="s">
        <v>1049</v>
      </c>
      <c r="C271" s="589" t="s">
        <v>1048</v>
      </c>
      <c r="D271" s="590">
        <v>5886</v>
      </c>
      <c r="E271" s="589" t="s">
        <v>1055</v>
      </c>
      <c r="F271" s="589" t="s">
        <v>1079</v>
      </c>
      <c r="G271" s="590">
        <v>75</v>
      </c>
      <c r="H271" s="590">
        <f>58870*1.05</f>
        <v>61813.5</v>
      </c>
      <c r="I271" s="590">
        <f>52860*1.05</f>
        <v>55503</v>
      </c>
      <c r="J271" s="590">
        <f>250*1.1</f>
        <v>275</v>
      </c>
      <c r="K271" s="590">
        <f>9250*1.19</f>
        <v>11007.5</v>
      </c>
      <c r="L271" s="590">
        <f>10070*1.1</f>
        <v>11077</v>
      </c>
      <c r="M271" s="589" t="s">
        <v>1045</v>
      </c>
      <c r="N271" s="589" t="s">
        <v>1045</v>
      </c>
      <c r="O271" s="589" t="s">
        <v>1045</v>
      </c>
      <c r="P271" s="589" t="s">
        <v>1045</v>
      </c>
    </row>
    <row r="272" spans="1:16" s="238" customFormat="1">
      <c r="A272" s="590">
        <v>3015</v>
      </c>
      <c r="B272" s="589" t="s">
        <v>1049</v>
      </c>
      <c r="C272" s="589" t="s">
        <v>1052</v>
      </c>
      <c r="D272" s="590">
        <v>4883</v>
      </c>
      <c r="E272" s="589" t="s">
        <v>1055</v>
      </c>
      <c r="F272" s="589" t="s">
        <v>1120</v>
      </c>
      <c r="G272" s="590">
        <v>125</v>
      </c>
      <c r="H272" s="590">
        <v>61020</v>
      </c>
      <c r="I272" s="590">
        <v>55010</v>
      </c>
      <c r="J272" s="590">
        <v>250</v>
      </c>
      <c r="K272" s="590">
        <v>9250</v>
      </c>
      <c r="L272" s="590">
        <v>10070</v>
      </c>
      <c r="M272" s="590">
        <v>0</v>
      </c>
      <c r="N272" s="589" t="s">
        <v>1045</v>
      </c>
      <c r="O272" s="589" t="s">
        <v>1045</v>
      </c>
      <c r="P272" s="589" t="s">
        <v>1045</v>
      </c>
    </row>
    <row r="273" spans="1:16" s="238" customFormat="1">
      <c r="A273" s="590">
        <v>3015</v>
      </c>
      <c r="B273" s="589" t="s">
        <v>1049</v>
      </c>
      <c r="C273" s="589" t="s">
        <v>1052</v>
      </c>
      <c r="D273" s="590">
        <v>4884</v>
      </c>
      <c r="E273" s="589" t="s">
        <v>1055</v>
      </c>
      <c r="F273" s="589" t="s">
        <v>1118</v>
      </c>
      <c r="G273" s="590">
        <v>75</v>
      </c>
      <c r="H273" s="590">
        <v>61020</v>
      </c>
      <c r="I273" s="590">
        <v>55010</v>
      </c>
      <c r="J273" s="590">
        <v>250</v>
      </c>
      <c r="K273" s="590">
        <v>9250</v>
      </c>
      <c r="L273" s="590">
        <v>10070</v>
      </c>
      <c r="M273" s="590">
        <v>0</v>
      </c>
      <c r="N273" s="589" t="s">
        <v>1045</v>
      </c>
      <c r="O273" s="589" t="s">
        <v>1045</v>
      </c>
      <c r="P273" s="589" t="s">
        <v>1045</v>
      </c>
    </row>
    <row r="274" spans="1:16" s="238" customFormat="1">
      <c r="A274" s="590">
        <v>3015</v>
      </c>
      <c r="B274" s="589" t="s">
        <v>1049</v>
      </c>
      <c r="C274" s="589" t="s">
        <v>1048</v>
      </c>
      <c r="D274" s="590">
        <v>5181</v>
      </c>
      <c r="E274" s="589" t="s">
        <v>310</v>
      </c>
      <c r="F274" s="589" t="s">
        <v>1101</v>
      </c>
      <c r="G274" s="590">
        <v>62</v>
      </c>
      <c r="H274" s="590">
        <f>58870*1.05</f>
        <v>61813.5</v>
      </c>
      <c r="I274" s="590">
        <f>52860*1.05</f>
        <v>55503</v>
      </c>
      <c r="J274" s="590">
        <f>250*1.1</f>
        <v>275</v>
      </c>
      <c r="K274" s="590">
        <f>9250*1.19</f>
        <v>11007.5</v>
      </c>
      <c r="L274" s="590">
        <f>10070*1.1</f>
        <v>11077</v>
      </c>
      <c r="M274" s="589" t="s">
        <v>1045</v>
      </c>
      <c r="N274" s="589" t="s">
        <v>1045</v>
      </c>
      <c r="O274" s="589" t="s">
        <v>1045</v>
      </c>
      <c r="P274" s="589" t="s">
        <v>1045</v>
      </c>
    </row>
    <row r="275" spans="1:16" s="238" customFormat="1">
      <c r="A275" s="590">
        <v>3015</v>
      </c>
      <c r="B275" s="589" t="s">
        <v>1049</v>
      </c>
      <c r="C275" s="589" t="s">
        <v>1048</v>
      </c>
      <c r="D275" s="590">
        <v>5182</v>
      </c>
      <c r="E275" s="589" t="s">
        <v>310</v>
      </c>
      <c r="F275" s="589" t="s">
        <v>1100</v>
      </c>
      <c r="G275" s="590">
        <v>94.5</v>
      </c>
      <c r="H275" s="590">
        <f>58870*1.05</f>
        <v>61813.5</v>
      </c>
      <c r="I275" s="590">
        <f>52860*1.05</f>
        <v>55503</v>
      </c>
      <c r="J275" s="590">
        <f>250*1.1</f>
        <v>275</v>
      </c>
      <c r="K275" s="590">
        <f>9250*1.19</f>
        <v>11007.5</v>
      </c>
      <c r="L275" s="590">
        <f>10070*1.1</f>
        <v>11077</v>
      </c>
      <c r="M275" s="589" t="s">
        <v>1045</v>
      </c>
      <c r="N275" s="589" t="s">
        <v>1045</v>
      </c>
      <c r="O275" s="589" t="s">
        <v>1045</v>
      </c>
      <c r="P275" s="589" t="s">
        <v>1045</v>
      </c>
    </row>
    <row r="276" spans="1:16" s="238" customFormat="1">
      <c r="A276" s="590">
        <v>3015</v>
      </c>
      <c r="B276" s="589" t="s">
        <v>1049</v>
      </c>
      <c r="C276" s="589" t="s">
        <v>1052</v>
      </c>
      <c r="D276" s="590">
        <v>4886</v>
      </c>
      <c r="E276" s="589" t="s">
        <v>310</v>
      </c>
      <c r="F276" s="589" t="s">
        <v>1113</v>
      </c>
      <c r="G276" s="590">
        <v>225</v>
      </c>
      <c r="H276" s="590">
        <v>61020</v>
      </c>
      <c r="I276" s="590">
        <v>55010</v>
      </c>
      <c r="J276" s="590">
        <v>250</v>
      </c>
      <c r="K276" s="590">
        <v>9250</v>
      </c>
      <c r="L276" s="590">
        <v>10070</v>
      </c>
      <c r="M276" s="590">
        <v>0</v>
      </c>
      <c r="N276" s="589" t="s">
        <v>1045</v>
      </c>
      <c r="O276" s="589" t="s">
        <v>1045</v>
      </c>
      <c r="P276" s="589" t="s">
        <v>1045</v>
      </c>
    </row>
    <row r="277" spans="1:16" s="238" customFormat="1">
      <c r="A277" s="590">
        <v>3015</v>
      </c>
      <c r="B277" s="589" t="s">
        <v>1049</v>
      </c>
      <c r="C277" s="589" t="s">
        <v>1052</v>
      </c>
      <c r="D277" s="590">
        <v>4889</v>
      </c>
      <c r="E277" s="589" t="s">
        <v>1047</v>
      </c>
      <c r="F277" s="589" t="s">
        <v>1128</v>
      </c>
      <c r="G277" s="590">
        <v>200</v>
      </c>
      <c r="H277" s="590">
        <v>61020</v>
      </c>
      <c r="I277" s="590">
        <v>55010</v>
      </c>
      <c r="J277" s="590">
        <v>250</v>
      </c>
      <c r="K277" s="590">
        <v>9250</v>
      </c>
      <c r="L277" s="590">
        <v>10070</v>
      </c>
      <c r="M277" s="590">
        <v>0</v>
      </c>
      <c r="N277" s="589" t="s">
        <v>1045</v>
      </c>
      <c r="O277" s="589" t="s">
        <v>1045</v>
      </c>
      <c r="P277" s="589" t="s">
        <v>1045</v>
      </c>
    </row>
    <row r="278" spans="1:16" s="238" customFormat="1">
      <c r="A278" s="590">
        <v>3015</v>
      </c>
      <c r="B278" s="589" t="s">
        <v>1049</v>
      </c>
      <c r="C278" s="589" t="s">
        <v>1048</v>
      </c>
      <c r="D278" s="590">
        <v>5183</v>
      </c>
      <c r="E278" s="589" t="s">
        <v>310</v>
      </c>
      <c r="F278" s="589" t="s">
        <v>1099</v>
      </c>
      <c r="G278" s="590">
        <v>99.5</v>
      </c>
      <c r="H278" s="590">
        <f>58870*1.05</f>
        <v>61813.5</v>
      </c>
      <c r="I278" s="590">
        <f>52860*1.05</f>
        <v>55503</v>
      </c>
      <c r="J278" s="590">
        <f>250*1.1</f>
        <v>275</v>
      </c>
      <c r="K278" s="590">
        <f>9250*1.19</f>
        <v>11007.5</v>
      </c>
      <c r="L278" s="590">
        <f>10070*1.1</f>
        <v>11077</v>
      </c>
      <c r="M278" s="589" t="s">
        <v>1045</v>
      </c>
      <c r="N278" s="589" t="s">
        <v>1045</v>
      </c>
      <c r="O278" s="589" t="s">
        <v>1045</v>
      </c>
      <c r="P278" s="589" t="s">
        <v>1045</v>
      </c>
    </row>
    <row r="279" spans="1:16" s="238" customFormat="1">
      <c r="A279" s="590">
        <v>3015</v>
      </c>
      <c r="B279" s="589" t="s">
        <v>1049</v>
      </c>
      <c r="C279" s="589" t="s">
        <v>1048</v>
      </c>
      <c r="D279" s="590">
        <v>5184</v>
      </c>
      <c r="E279" s="589" t="s">
        <v>310</v>
      </c>
      <c r="F279" s="589" t="s">
        <v>1099</v>
      </c>
      <c r="G279" s="590">
        <v>99.5</v>
      </c>
      <c r="H279" s="590">
        <f>58870*1.05</f>
        <v>61813.5</v>
      </c>
      <c r="I279" s="590">
        <f>52860*1.05</f>
        <v>55503</v>
      </c>
      <c r="J279" s="590">
        <f>250*1.1</f>
        <v>275</v>
      </c>
      <c r="K279" s="590">
        <f>9250*1.19</f>
        <v>11007.5</v>
      </c>
      <c r="L279" s="590">
        <f>10070*1.1</f>
        <v>11077</v>
      </c>
      <c r="M279" s="589" t="s">
        <v>1045</v>
      </c>
      <c r="N279" s="589" t="s">
        <v>1045</v>
      </c>
      <c r="O279" s="589" t="s">
        <v>1045</v>
      </c>
      <c r="P279" s="589" t="s">
        <v>1045</v>
      </c>
    </row>
    <row r="280" spans="1:16" s="238" customFormat="1">
      <c r="A280" s="590">
        <v>3015</v>
      </c>
      <c r="B280" s="589" t="s">
        <v>1049</v>
      </c>
      <c r="C280" s="589" t="s">
        <v>1052</v>
      </c>
      <c r="D280" s="590">
        <v>4895</v>
      </c>
      <c r="E280" s="589" t="s">
        <v>1047</v>
      </c>
      <c r="F280" s="589" t="s">
        <v>1138</v>
      </c>
      <c r="G280" s="590">
        <v>200</v>
      </c>
      <c r="H280" s="590">
        <v>61020</v>
      </c>
      <c r="I280" s="590">
        <v>55010</v>
      </c>
      <c r="J280" s="590">
        <v>250</v>
      </c>
      <c r="K280" s="590">
        <v>9250</v>
      </c>
      <c r="L280" s="590">
        <v>10070</v>
      </c>
      <c r="M280" s="590">
        <v>0</v>
      </c>
      <c r="N280" s="589" t="s">
        <v>1045</v>
      </c>
      <c r="O280" s="589" t="s">
        <v>1045</v>
      </c>
      <c r="P280" s="589" t="s">
        <v>1045</v>
      </c>
    </row>
    <row r="281" spans="1:16" s="238" customFormat="1">
      <c r="A281" s="590">
        <v>3015</v>
      </c>
      <c r="B281" s="589" t="s">
        <v>1049</v>
      </c>
      <c r="C281" s="589" t="s">
        <v>1048</v>
      </c>
      <c r="D281" s="590">
        <v>5185</v>
      </c>
      <c r="E281" s="589" t="s">
        <v>310</v>
      </c>
      <c r="F281" s="589" t="s">
        <v>1098</v>
      </c>
      <c r="G281" s="590">
        <v>104.5</v>
      </c>
      <c r="H281" s="590">
        <f>58870*1.05</f>
        <v>61813.5</v>
      </c>
      <c r="I281" s="590">
        <f>52860*1.05</f>
        <v>55503</v>
      </c>
      <c r="J281" s="590">
        <f>250*1.1</f>
        <v>275</v>
      </c>
      <c r="K281" s="590">
        <f>9250*1.19</f>
        <v>11007.5</v>
      </c>
      <c r="L281" s="590">
        <f>10070*1.1</f>
        <v>11077</v>
      </c>
      <c r="M281" s="589" t="s">
        <v>1045</v>
      </c>
      <c r="N281" s="589" t="s">
        <v>1045</v>
      </c>
      <c r="O281" s="589" t="s">
        <v>1045</v>
      </c>
      <c r="P281" s="589" t="s">
        <v>1045</v>
      </c>
    </row>
    <row r="282" spans="1:16" s="238" customFormat="1">
      <c r="A282" s="590">
        <v>3015</v>
      </c>
      <c r="B282" s="589" t="s">
        <v>1049</v>
      </c>
      <c r="C282" s="589" t="s">
        <v>1052</v>
      </c>
      <c r="D282" s="590">
        <v>4895</v>
      </c>
      <c r="E282" s="589" t="s">
        <v>1055</v>
      </c>
      <c r="F282" s="589" t="s">
        <v>1136</v>
      </c>
      <c r="G282" s="590">
        <v>75</v>
      </c>
      <c r="H282" s="590">
        <v>61020</v>
      </c>
      <c r="I282" s="590">
        <v>55010</v>
      </c>
      <c r="J282" s="590">
        <v>250</v>
      </c>
      <c r="K282" s="590">
        <v>9250</v>
      </c>
      <c r="L282" s="590">
        <v>10070</v>
      </c>
      <c r="M282" s="590">
        <v>0</v>
      </c>
      <c r="N282" s="589" t="s">
        <v>1045</v>
      </c>
      <c r="O282" s="589" t="s">
        <v>1045</v>
      </c>
      <c r="P282" s="589" t="s">
        <v>1045</v>
      </c>
    </row>
    <row r="283" spans="1:16" s="238" customFormat="1">
      <c r="A283" s="590">
        <v>3015</v>
      </c>
      <c r="B283" s="589" t="s">
        <v>1049</v>
      </c>
      <c r="C283" s="589" t="s">
        <v>1052</v>
      </c>
      <c r="D283" s="590">
        <v>4897</v>
      </c>
      <c r="E283" s="589" t="s">
        <v>1047</v>
      </c>
      <c r="F283" s="589" t="s">
        <v>1130</v>
      </c>
      <c r="G283" s="590">
        <v>200</v>
      </c>
      <c r="H283" s="590">
        <v>61020</v>
      </c>
      <c r="I283" s="590">
        <v>55010</v>
      </c>
      <c r="J283" s="590">
        <v>250</v>
      </c>
      <c r="K283" s="590">
        <v>9250</v>
      </c>
      <c r="L283" s="590">
        <v>10070</v>
      </c>
      <c r="M283" s="590">
        <v>0</v>
      </c>
      <c r="N283" s="589" t="s">
        <v>1045</v>
      </c>
      <c r="O283" s="589" t="s">
        <v>1045</v>
      </c>
      <c r="P283" s="589" t="s">
        <v>1045</v>
      </c>
    </row>
    <row r="284" spans="1:16" s="238" customFormat="1">
      <c r="A284" s="590">
        <v>3015</v>
      </c>
      <c r="B284" s="589" t="s">
        <v>1049</v>
      </c>
      <c r="C284" s="589" t="s">
        <v>1048</v>
      </c>
      <c r="D284" s="590">
        <v>5186</v>
      </c>
      <c r="E284" s="589" t="s">
        <v>310</v>
      </c>
      <c r="F284" s="589" t="s">
        <v>1097</v>
      </c>
      <c r="G284" s="590">
        <v>112</v>
      </c>
      <c r="H284" s="590">
        <f>58870*1.05</f>
        <v>61813.5</v>
      </c>
      <c r="I284" s="590">
        <f>52860*1.05</f>
        <v>55503</v>
      </c>
      <c r="J284" s="590">
        <f>250*1.1</f>
        <v>275</v>
      </c>
      <c r="K284" s="590">
        <f>9250*1.19</f>
        <v>11007.5</v>
      </c>
      <c r="L284" s="590">
        <f>10070*1.1</f>
        <v>11077</v>
      </c>
      <c r="M284" s="589" t="s">
        <v>1045</v>
      </c>
      <c r="N284" s="589" t="s">
        <v>1045</v>
      </c>
      <c r="O284" s="589" t="s">
        <v>1045</v>
      </c>
      <c r="P284" s="589" t="s">
        <v>1045</v>
      </c>
    </row>
    <row r="285" spans="1:16" s="238" customFormat="1">
      <c r="A285" s="590">
        <v>3015</v>
      </c>
      <c r="B285" s="589" t="s">
        <v>1049</v>
      </c>
      <c r="C285" s="589" t="s">
        <v>1048</v>
      </c>
      <c r="D285" s="590">
        <v>5187</v>
      </c>
      <c r="E285" s="589" t="s">
        <v>310</v>
      </c>
      <c r="F285" s="589" t="s">
        <v>1096</v>
      </c>
      <c r="G285" s="590">
        <v>119.5</v>
      </c>
      <c r="H285" s="590">
        <f>58870*1.05</f>
        <v>61813.5</v>
      </c>
      <c r="I285" s="590">
        <f>52860*1.05</f>
        <v>55503</v>
      </c>
      <c r="J285" s="590">
        <f>250*1.1</f>
        <v>275</v>
      </c>
      <c r="K285" s="590">
        <f>9250*1.19</f>
        <v>11007.5</v>
      </c>
      <c r="L285" s="590">
        <f>10070*1.1</f>
        <v>11077</v>
      </c>
      <c r="M285" s="589" t="s">
        <v>1045</v>
      </c>
      <c r="N285" s="589" t="s">
        <v>1045</v>
      </c>
      <c r="O285" s="589" t="s">
        <v>1045</v>
      </c>
      <c r="P285" s="589" t="s">
        <v>1045</v>
      </c>
    </row>
    <row r="286" spans="1:16" s="238" customFormat="1">
      <c r="A286" s="590">
        <v>3015</v>
      </c>
      <c r="B286" s="589" t="s">
        <v>1049</v>
      </c>
      <c r="C286" s="589" t="s">
        <v>1052</v>
      </c>
      <c r="D286" s="590">
        <v>4911</v>
      </c>
      <c r="E286" s="589" t="s">
        <v>1047</v>
      </c>
      <c r="F286" s="589" t="s">
        <v>1104</v>
      </c>
      <c r="G286" s="590">
        <v>200</v>
      </c>
      <c r="H286" s="590">
        <v>61020</v>
      </c>
      <c r="I286" s="590">
        <v>55010</v>
      </c>
      <c r="J286" s="590">
        <v>250</v>
      </c>
      <c r="K286" s="590">
        <v>9250</v>
      </c>
      <c r="L286" s="590">
        <v>10070</v>
      </c>
      <c r="M286" s="590">
        <v>0</v>
      </c>
      <c r="N286" s="589" t="s">
        <v>1045</v>
      </c>
      <c r="O286" s="589" t="s">
        <v>1045</v>
      </c>
      <c r="P286" s="589" t="s">
        <v>1045</v>
      </c>
    </row>
    <row r="287" spans="1:16" s="238" customFormat="1">
      <c r="A287" s="590">
        <v>3015</v>
      </c>
      <c r="B287" s="589" t="s">
        <v>1049</v>
      </c>
      <c r="C287" s="589" t="s">
        <v>1052</v>
      </c>
      <c r="D287" s="590">
        <v>4911</v>
      </c>
      <c r="E287" s="589" t="s">
        <v>1055</v>
      </c>
      <c r="F287" s="589" t="s">
        <v>1104</v>
      </c>
      <c r="G287" s="590">
        <v>75</v>
      </c>
      <c r="H287" s="590">
        <v>61020</v>
      </c>
      <c r="I287" s="590">
        <v>55010</v>
      </c>
      <c r="J287" s="590">
        <v>250</v>
      </c>
      <c r="K287" s="590">
        <v>9250</v>
      </c>
      <c r="L287" s="590">
        <v>10070</v>
      </c>
      <c r="M287" s="590">
        <v>0</v>
      </c>
      <c r="N287" s="589" t="s">
        <v>1045</v>
      </c>
      <c r="O287" s="589" t="s">
        <v>1045</v>
      </c>
      <c r="P287" s="589" t="s">
        <v>1045</v>
      </c>
    </row>
    <row r="288" spans="1:16" s="238" customFormat="1">
      <c r="A288" s="590">
        <v>3015</v>
      </c>
      <c r="B288" s="589" t="s">
        <v>1049</v>
      </c>
      <c r="C288" s="589" t="s">
        <v>1052</v>
      </c>
      <c r="D288" s="590">
        <v>4912</v>
      </c>
      <c r="E288" s="589" t="s">
        <v>1047</v>
      </c>
      <c r="F288" s="589" t="s">
        <v>1102</v>
      </c>
      <c r="G288" s="590">
        <v>200</v>
      </c>
      <c r="H288" s="590">
        <v>61020</v>
      </c>
      <c r="I288" s="590">
        <v>55010</v>
      </c>
      <c r="J288" s="590">
        <v>250</v>
      </c>
      <c r="K288" s="590">
        <v>9250</v>
      </c>
      <c r="L288" s="590">
        <v>10070</v>
      </c>
      <c r="M288" s="590">
        <v>0</v>
      </c>
      <c r="N288" s="589" t="s">
        <v>1045</v>
      </c>
      <c r="O288" s="589" t="s">
        <v>1045</v>
      </c>
      <c r="P288" s="589" t="s">
        <v>1045</v>
      </c>
    </row>
    <row r="289" spans="1:16" s="238" customFormat="1">
      <c r="A289" s="590">
        <v>3015</v>
      </c>
      <c r="B289" s="589" t="s">
        <v>1049</v>
      </c>
      <c r="C289" s="589" t="s">
        <v>1048</v>
      </c>
      <c r="D289" s="590">
        <v>5189</v>
      </c>
      <c r="E289" s="589" t="s">
        <v>310</v>
      </c>
      <c r="F289" s="589" t="s">
        <v>1095</v>
      </c>
      <c r="G289" s="590">
        <v>124.5</v>
      </c>
      <c r="H289" s="590">
        <f>58870*1.05</f>
        <v>61813.5</v>
      </c>
      <c r="I289" s="590">
        <f>52860*1.05</f>
        <v>55503</v>
      </c>
      <c r="J289" s="590">
        <f>250*1.1</f>
        <v>275</v>
      </c>
      <c r="K289" s="590">
        <f>9250*1.19</f>
        <v>11007.5</v>
      </c>
      <c r="L289" s="590">
        <f>10070*1.1</f>
        <v>11077</v>
      </c>
      <c r="M289" s="589" t="s">
        <v>1045</v>
      </c>
      <c r="N289" s="589" t="s">
        <v>1045</v>
      </c>
      <c r="O289" s="589" t="s">
        <v>1045</v>
      </c>
      <c r="P289" s="589" t="s">
        <v>1045</v>
      </c>
    </row>
    <row r="290" spans="1:16" s="238" customFormat="1">
      <c r="A290" s="590">
        <v>3015</v>
      </c>
      <c r="B290" s="589" t="s">
        <v>1049</v>
      </c>
      <c r="C290" s="589" t="s">
        <v>1048</v>
      </c>
      <c r="D290" s="590">
        <v>5190</v>
      </c>
      <c r="E290" s="589" t="s">
        <v>310</v>
      </c>
      <c r="F290" s="589" t="s">
        <v>1094</v>
      </c>
      <c r="G290" s="590">
        <v>129.5</v>
      </c>
      <c r="H290" s="590">
        <f>58870*1.05</f>
        <v>61813.5</v>
      </c>
      <c r="I290" s="590">
        <f>52860*1.05</f>
        <v>55503</v>
      </c>
      <c r="J290" s="590">
        <f>250*1.1</f>
        <v>275</v>
      </c>
      <c r="K290" s="590">
        <f>9250*1.19</f>
        <v>11007.5</v>
      </c>
      <c r="L290" s="590">
        <f>10070*1.1</f>
        <v>11077</v>
      </c>
      <c r="M290" s="589" t="s">
        <v>1045</v>
      </c>
      <c r="N290" s="589" t="s">
        <v>1045</v>
      </c>
      <c r="O290" s="589" t="s">
        <v>1045</v>
      </c>
      <c r="P290" s="589" t="s">
        <v>1045</v>
      </c>
    </row>
    <row r="291" spans="1:16" s="238" customFormat="1">
      <c r="A291" s="590">
        <v>3015</v>
      </c>
      <c r="B291" s="589" t="s">
        <v>1049</v>
      </c>
      <c r="C291" s="589" t="s">
        <v>1048</v>
      </c>
      <c r="D291" s="590">
        <v>5191</v>
      </c>
      <c r="E291" s="589" t="s">
        <v>310</v>
      </c>
      <c r="F291" s="589" t="s">
        <v>1093</v>
      </c>
      <c r="G291" s="590">
        <v>149.5</v>
      </c>
      <c r="H291" s="590">
        <f>58870*1.05</f>
        <v>61813.5</v>
      </c>
      <c r="I291" s="590">
        <f>52860*1.05</f>
        <v>55503</v>
      </c>
      <c r="J291" s="590">
        <f>250*1.1</f>
        <v>275</v>
      </c>
      <c r="K291" s="590">
        <f>9250*1.19</f>
        <v>11007.5</v>
      </c>
      <c r="L291" s="590">
        <f>10070*1.1</f>
        <v>11077</v>
      </c>
      <c r="M291" s="589" t="s">
        <v>1045</v>
      </c>
      <c r="N291" s="589" t="s">
        <v>1045</v>
      </c>
      <c r="O291" s="589" t="s">
        <v>1045</v>
      </c>
      <c r="P291" s="589" t="s">
        <v>1045</v>
      </c>
    </row>
    <row r="292" spans="1:16" s="238" customFormat="1">
      <c r="A292" s="590">
        <v>3015</v>
      </c>
      <c r="B292" s="589" t="s">
        <v>1049</v>
      </c>
      <c r="C292" s="589" t="s">
        <v>1052</v>
      </c>
      <c r="D292" s="590">
        <v>4920</v>
      </c>
      <c r="E292" s="589" t="s">
        <v>1047</v>
      </c>
      <c r="F292" s="589" t="s">
        <v>1063</v>
      </c>
      <c r="G292" s="590">
        <v>200</v>
      </c>
      <c r="H292" s="590">
        <v>61020</v>
      </c>
      <c r="I292" s="590">
        <v>55010</v>
      </c>
      <c r="J292" s="590">
        <v>250</v>
      </c>
      <c r="K292" s="590">
        <v>9250</v>
      </c>
      <c r="L292" s="590">
        <v>10070</v>
      </c>
      <c r="M292" s="590">
        <v>0</v>
      </c>
      <c r="N292" s="589" t="s">
        <v>1045</v>
      </c>
      <c r="O292" s="589" t="s">
        <v>1045</v>
      </c>
      <c r="P292" s="589" t="s">
        <v>1045</v>
      </c>
    </row>
    <row r="293" spans="1:16" s="238" customFormat="1">
      <c r="A293" s="590">
        <v>3015</v>
      </c>
      <c r="B293" s="589" t="s">
        <v>1049</v>
      </c>
      <c r="C293" s="589" t="s">
        <v>1048</v>
      </c>
      <c r="D293" s="590">
        <v>5192</v>
      </c>
      <c r="E293" s="589" t="s">
        <v>310</v>
      </c>
      <c r="F293" s="589" t="s">
        <v>1092</v>
      </c>
      <c r="G293" s="590">
        <v>162</v>
      </c>
      <c r="H293" s="590">
        <f>58870*1.05</f>
        <v>61813.5</v>
      </c>
      <c r="I293" s="590">
        <f>52860*1.05</f>
        <v>55503</v>
      </c>
      <c r="J293" s="590">
        <f>250*1.1</f>
        <v>275</v>
      </c>
      <c r="K293" s="590">
        <f>9250*1.19</f>
        <v>11007.5</v>
      </c>
      <c r="L293" s="590">
        <f>10070*1.1</f>
        <v>11077</v>
      </c>
      <c r="M293" s="589" t="s">
        <v>1045</v>
      </c>
      <c r="N293" s="589" t="s">
        <v>1045</v>
      </c>
      <c r="O293" s="589" t="s">
        <v>1045</v>
      </c>
      <c r="P293" s="589" t="s">
        <v>1045</v>
      </c>
    </row>
    <row r="294" spans="1:16" s="238" customFormat="1">
      <c r="A294" s="590">
        <v>3015</v>
      </c>
      <c r="B294" s="589" t="s">
        <v>1049</v>
      </c>
      <c r="C294" s="589" t="s">
        <v>1052</v>
      </c>
      <c r="D294" s="590">
        <v>4920</v>
      </c>
      <c r="E294" s="589" t="s">
        <v>1055</v>
      </c>
      <c r="F294" s="589" t="s">
        <v>1057</v>
      </c>
      <c r="G294" s="590">
        <v>75</v>
      </c>
      <c r="H294" s="590">
        <v>61020</v>
      </c>
      <c r="I294" s="590">
        <v>55010</v>
      </c>
      <c r="J294" s="590">
        <v>250</v>
      </c>
      <c r="K294" s="590">
        <v>9250</v>
      </c>
      <c r="L294" s="590">
        <v>10070</v>
      </c>
      <c r="M294" s="590">
        <v>0</v>
      </c>
      <c r="N294" s="589" t="s">
        <v>1045</v>
      </c>
      <c r="O294" s="589" t="s">
        <v>1045</v>
      </c>
      <c r="P294" s="589" t="s">
        <v>1045</v>
      </c>
    </row>
    <row r="295" spans="1:16" s="238" customFormat="1">
      <c r="A295" s="590">
        <v>3015</v>
      </c>
      <c r="B295" s="589" t="s">
        <v>1049</v>
      </c>
      <c r="C295" s="589" t="s">
        <v>1048</v>
      </c>
      <c r="D295" s="590">
        <v>5193</v>
      </c>
      <c r="E295" s="589" t="s">
        <v>310</v>
      </c>
      <c r="F295" s="589" t="s">
        <v>1092</v>
      </c>
      <c r="G295" s="590">
        <v>162</v>
      </c>
      <c r="H295" s="590">
        <f>58870*1.05</f>
        <v>61813.5</v>
      </c>
      <c r="I295" s="590">
        <f>52860*1.05</f>
        <v>55503</v>
      </c>
      <c r="J295" s="590">
        <f>250*1.1</f>
        <v>275</v>
      </c>
      <c r="K295" s="590">
        <f>9250*1.19</f>
        <v>11007.5</v>
      </c>
      <c r="L295" s="590">
        <f>10070*1.1</f>
        <v>11077</v>
      </c>
      <c r="M295" s="589" t="s">
        <v>1045</v>
      </c>
      <c r="N295" s="589" t="s">
        <v>1045</v>
      </c>
      <c r="O295" s="589" t="s">
        <v>1045</v>
      </c>
      <c r="P295" s="589" t="s">
        <v>1045</v>
      </c>
    </row>
    <row r="296" spans="1:16" s="238" customFormat="1">
      <c r="A296" s="590">
        <v>3015</v>
      </c>
      <c r="B296" s="589" t="s">
        <v>1049</v>
      </c>
      <c r="C296" s="589" t="s">
        <v>1052</v>
      </c>
      <c r="D296" s="590">
        <v>4927</v>
      </c>
      <c r="E296" s="589" t="s">
        <v>1055</v>
      </c>
      <c r="F296" s="589" t="s">
        <v>419</v>
      </c>
      <c r="G296" s="590">
        <v>75</v>
      </c>
      <c r="H296" s="590">
        <v>61020</v>
      </c>
      <c r="I296" s="590">
        <v>55010</v>
      </c>
      <c r="J296" s="590">
        <v>250</v>
      </c>
      <c r="K296" s="590">
        <v>9250</v>
      </c>
      <c r="L296" s="590">
        <v>10070</v>
      </c>
      <c r="M296" s="590">
        <v>5340</v>
      </c>
      <c r="N296" s="589" t="s">
        <v>1045</v>
      </c>
      <c r="O296" s="589" t="s">
        <v>1045</v>
      </c>
      <c r="P296" s="589" t="s">
        <v>1045</v>
      </c>
    </row>
    <row r="297" spans="1:16" s="238" customFormat="1">
      <c r="A297" s="590">
        <v>3015</v>
      </c>
      <c r="B297" s="589" t="s">
        <v>1049</v>
      </c>
      <c r="C297" s="589" t="s">
        <v>1048</v>
      </c>
      <c r="D297" s="590">
        <v>5194</v>
      </c>
      <c r="E297" s="589" t="s">
        <v>310</v>
      </c>
      <c r="F297" s="589" t="s">
        <v>1090</v>
      </c>
      <c r="G297" s="590">
        <v>167</v>
      </c>
      <c r="H297" s="590">
        <f>58870*1.05</f>
        <v>61813.5</v>
      </c>
      <c r="I297" s="590">
        <f>52860*1.05</f>
        <v>55503</v>
      </c>
      <c r="J297" s="590">
        <f>250*1.1</f>
        <v>275</v>
      </c>
      <c r="K297" s="590">
        <f>9250*1.19</f>
        <v>11007.5</v>
      </c>
      <c r="L297" s="590">
        <f>10070*1.1</f>
        <v>11077</v>
      </c>
      <c r="M297" s="589" t="s">
        <v>1045</v>
      </c>
      <c r="N297" s="589" t="s">
        <v>1045</v>
      </c>
      <c r="O297" s="589" t="s">
        <v>1045</v>
      </c>
      <c r="P297" s="589" t="s">
        <v>1045</v>
      </c>
    </row>
    <row r="298" spans="1:16" s="238" customFormat="1">
      <c r="A298" s="590">
        <v>3015</v>
      </c>
      <c r="B298" s="589" t="s">
        <v>1049</v>
      </c>
      <c r="C298" s="589" t="s">
        <v>1052</v>
      </c>
      <c r="D298" s="590">
        <v>4928</v>
      </c>
      <c r="E298" s="589" t="s">
        <v>1055</v>
      </c>
      <c r="F298" s="589" t="s">
        <v>1125</v>
      </c>
      <c r="G298" s="590">
        <v>75</v>
      </c>
      <c r="H298" s="590">
        <v>61020</v>
      </c>
      <c r="I298" s="590">
        <v>55010</v>
      </c>
      <c r="J298" s="590">
        <v>250</v>
      </c>
      <c r="K298" s="590">
        <v>9250</v>
      </c>
      <c r="L298" s="590">
        <v>10070</v>
      </c>
      <c r="M298" s="590">
        <v>0</v>
      </c>
      <c r="N298" s="589" t="s">
        <v>1045</v>
      </c>
      <c r="O298" s="589" t="s">
        <v>1045</v>
      </c>
      <c r="P298" s="589" t="s">
        <v>1045</v>
      </c>
    </row>
    <row r="299" spans="1:16" s="238" customFormat="1">
      <c r="A299" s="590">
        <v>3015</v>
      </c>
      <c r="B299" s="589" t="s">
        <v>1049</v>
      </c>
      <c r="C299" s="589" t="s">
        <v>1052</v>
      </c>
      <c r="D299" s="590">
        <v>4929</v>
      </c>
      <c r="E299" s="589" t="s">
        <v>1055</v>
      </c>
      <c r="F299" s="589" t="s">
        <v>1134</v>
      </c>
      <c r="G299" s="590">
        <v>75</v>
      </c>
      <c r="H299" s="590">
        <v>61020</v>
      </c>
      <c r="I299" s="590">
        <v>55010</v>
      </c>
      <c r="J299" s="590">
        <v>250</v>
      </c>
      <c r="K299" s="590">
        <v>9250</v>
      </c>
      <c r="L299" s="590">
        <v>10070</v>
      </c>
      <c r="M299" s="590">
        <v>0</v>
      </c>
      <c r="N299" s="589" t="s">
        <v>1045</v>
      </c>
      <c r="O299" s="589" t="s">
        <v>1045</v>
      </c>
      <c r="P299" s="589" t="s">
        <v>1045</v>
      </c>
    </row>
    <row r="300" spans="1:16" s="238" customFormat="1">
      <c r="A300" s="590">
        <v>3015</v>
      </c>
      <c r="B300" s="589" t="s">
        <v>1049</v>
      </c>
      <c r="C300" s="589" t="s">
        <v>1052</v>
      </c>
      <c r="D300" s="590">
        <v>4930</v>
      </c>
      <c r="E300" s="589" t="s">
        <v>1047</v>
      </c>
      <c r="F300" s="589" t="s">
        <v>1132</v>
      </c>
      <c r="G300" s="590">
        <v>150</v>
      </c>
      <c r="H300" s="590">
        <v>61020</v>
      </c>
      <c r="I300" s="590">
        <v>55010</v>
      </c>
      <c r="J300" s="590">
        <v>250</v>
      </c>
      <c r="K300" s="590">
        <v>9250</v>
      </c>
      <c r="L300" s="590">
        <v>10070</v>
      </c>
      <c r="M300" s="590">
        <v>0</v>
      </c>
      <c r="N300" s="589" t="s">
        <v>1045</v>
      </c>
      <c r="O300" s="589" t="s">
        <v>1045</v>
      </c>
      <c r="P300" s="589" t="s">
        <v>1045</v>
      </c>
    </row>
    <row r="301" spans="1:16" s="238" customFormat="1">
      <c r="A301" s="590">
        <v>3015</v>
      </c>
      <c r="B301" s="589" t="s">
        <v>1049</v>
      </c>
      <c r="C301" s="589" t="s">
        <v>1048</v>
      </c>
      <c r="D301" s="590">
        <v>5195</v>
      </c>
      <c r="E301" s="589" t="s">
        <v>310</v>
      </c>
      <c r="F301" s="589" t="s">
        <v>1088</v>
      </c>
      <c r="G301" s="590">
        <v>187</v>
      </c>
      <c r="H301" s="590">
        <f>58870*1.05</f>
        <v>61813.5</v>
      </c>
      <c r="I301" s="590">
        <f>52860*1.05</f>
        <v>55503</v>
      </c>
      <c r="J301" s="590">
        <f>250*1.1</f>
        <v>275</v>
      </c>
      <c r="K301" s="590">
        <f>9250*1.19</f>
        <v>11007.5</v>
      </c>
      <c r="L301" s="590">
        <f>10070*1.1</f>
        <v>11077</v>
      </c>
      <c r="M301" s="589" t="s">
        <v>1045</v>
      </c>
      <c r="N301" s="589" t="s">
        <v>1045</v>
      </c>
      <c r="O301" s="589" t="s">
        <v>1045</v>
      </c>
      <c r="P301" s="589" t="s">
        <v>1045</v>
      </c>
    </row>
    <row r="302" spans="1:16" s="238" customFormat="1">
      <c r="A302" s="590">
        <v>3015</v>
      </c>
      <c r="B302" s="589" t="s">
        <v>1049</v>
      </c>
      <c r="C302" s="589" t="s">
        <v>1048</v>
      </c>
      <c r="D302" s="590">
        <v>5197</v>
      </c>
      <c r="E302" s="589" t="s">
        <v>310</v>
      </c>
      <c r="F302" s="589" t="s">
        <v>1087</v>
      </c>
      <c r="G302" s="590">
        <v>37</v>
      </c>
      <c r="H302" s="590">
        <f>58870*1.05</f>
        <v>61813.5</v>
      </c>
      <c r="I302" s="590">
        <f>52860*1.05</f>
        <v>55503</v>
      </c>
      <c r="J302" s="590">
        <f>250*1.1</f>
        <v>275</v>
      </c>
      <c r="K302" s="590">
        <f>9250*1.19</f>
        <v>11007.5</v>
      </c>
      <c r="L302" s="590">
        <f>10070*1.1</f>
        <v>11077</v>
      </c>
      <c r="M302" s="589" t="s">
        <v>1045</v>
      </c>
      <c r="N302" s="589" t="s">
        <v>1045</v>
      </c>
      <c r="O302" s="589" t="s">
        <v>1045</v>
      </c>
      <c r="P302" s="589" t="s">
        <v>1045</v>
      </c>
    </row>
    <row r="303" spans="1:16" s="238" customFormat="1">
      <c r="A303" s="590">
        <v>3015</v>
      </c>
      <c r="B303" s="589" t="s">
        <v>1049</v>
      </c>
      <c r="C303" s="589" t="s">
        <v>1048</v>
      </c>
      <c r="D303" s="590">
        <v>5198</v>
      </c>
      <c r="E303" s="589" t="s">
        <v>310</v>
      </c>
      <c r="F303" s="589" t="s">
        <v>1087</v>
      </c>
      <c r="G303" s="590">
        <v>37</v>
      </c>
      <c r="H303" s="590">
        <f>58870*1.05</f>
        <v>61813.5</v>
      </c>
      <c r="I303" s="590">
        <f>52860*1.05</f>
        <v>55503</v>
      </c>
      <c r="J303" s="590">
        <f>250*1.1</f>
        <v>275</v>
      </c>
      <c r="K303" s="590">
        <f>9250*1.19</f>
        <v>11007.5</v>
      </c>
      <c r="L303" s="590">
        <f>10070*1.1</f>
        <v>11077</v>
      </c>
      <c r="M303" s="589" t="s">
        <v>1045</v>
      </c>
      <c r="N303" s="589" t="s">
        <v>1045</v>
      </c>
      <c r="O303" s="589" t="s">
        <v>1045</v>
      </c>
      <c r="P303" s="589" t="s">
        <v>1045</v>
      </c>
    </row>
    <row r="304" spans="1:16" s="238" customFormat="1">
      <c r="A304" s="590">
        <v>3015</v>
      </c>
      <c r="B304" s="589" t="s">
        <v>1049</v>
      </c>
      <c r="C304" s="589" t="s">
        <v>1052</v>
      </c>
      <c r="D304" s="590">
        <v>4931</v>
      </c>
      <c r="E304" s="589" t="s">
        <v>1055</v>
      </c>
      <c r="F304" s="589" t="s">
        <v>418</v>
      </c>
      <c r="G304" s="590">
        <v>75</v>
      </c>
      <c r="H304" s="590">
        <v>61020</v>
      </c>
      <c r="I304" s="590">
        <v>55010</v>
      </c>
      <c r="J304" s="590">
        <v>250</v>
      </c>
      <c r="K304" s="590">
        <v>9250</v>
      </c>
      <c r="L304" s="590">
        <v>10070</v>
      </c>
      <c r="M304" s="590">
        <v>5340</v>
      </c>
      <c r="N304" s="589" t="s">
        <v>1045</v>
      </c>
      <c r="O304" s="589" t="s">
        <v>1045</v>
      </c>
      <c r="P304" s="589" t="s">
        <v>1045</v>
      </c>
    </row>
    <row r="305" spans="1:16" s="238" customFormat="1">
      <c r="A305" s="590">
        <v>3015</v>
      </c>
      <c r="B305" s="589" t="s">
        <v>1049</v>
      </c>
      <c r="C305" s="589" t="s">
        <v>1052</v>
      </c>
      <c r="D305" s="590">
        <v>4932</v>
      </c>
      <c r="E305" s="589" t="s">
        <v>1047</v>
      </c>
      <c r="F305" s="589" t="s">
        <v>1120</v>
      </c>
      <c r="G305" s="590">
        <v>250</v>
      </c>
      <c r="H305" s="590">
        <v>61020</v>
      </c>
      <c r="I305" s="590">
        <v>55010</v>
      </c>
      <c r="J305" s="590">
        <v>250</v>
      </c>
      <c r="K305" s="590">
        <v>9250</v>
      </c>
      <c r="L305" s="590">
        <v>10070</v>
      </c>
      <c r="M305" s="590">
        <v>0</v>
      </c>
      <c r="N305" s="589" t="s">
        <v>1045</v>
      </c>
      <c r="O305" s="589" t="s">
        <v>1045</v>
      </c>
      <c r="P305" s="589" t="s">
        <v>1045</v>
      </c>
    </row>
    <row r="306" spans="1:16" s="238" customFormat="1">
      <c r="A306" s="590">
        <v>3015</v>
      </c>
      <c r="B306" s="589" t="s">
        <v>1049</v>
      </c>
      <c r="C306" s="589" t="s">
        <v>1048</v>
      </c>
      <c r="D306" s="590">
        <v>4892</v>
      </c>
      <c r="E306" s="589" t="s">
        <v>1047</v>
      </c>
      <c r="F306" s="589" t="s">
        <v>1054</v>
      </c>
      <c r="G306" s="590">
        <v>200</v>
      </c>
      <c r="H306" s="590">
        <f>58870*1.05</f>
        <v>61813.5</v>
      </c>
      <c r="I306" s="590">
        <f>52860*1.05</f>
        <v>55503</v>
      </c>
      <c r="J306" s="590">
        <f>250*1.1</f>
        <v>275</v>
      </c>
      <c r="K306" s="590">
        <f>9250*1.19</f>
        <v>11007.5</v>
      </c>
      <c r="L306" s="590">
        <f>10070*1.1</f>
        <v>11077</v>
      </c>
      <c r="M306" s="589" t="s">
        <v>1045</v>
      </c>
      <c r="N306" s="589" t="s">
        <v>1045</v>
      </c>
      <c r="O306" s="589" t="s">
        <v>1045</v>
      </c>
      <c r="P306" s="589" t="s">
        <v>1045</v>
      </c>
    </row>
    <row r="307" spans="1:16" s="238" customFormat="1">
      <c r="A307" s="590">
        <v>3015</v>
      </c>
      <c r="B307" s="589" t="s">
        <v>1049</v>
      </c>
      <c r="C307" s="589" t="s">
        <v>1048</v>
      </c>
      <c r="D307" s="590">
        <v>4892</v>
      </c>
      <c r="E307" s="589" t="s">
        <v>1055</v>
      </c>
      <c r="F307" s="589" t="s">
        <v>1054</v>
      </c>
      <c r="G307" s="590">
        <v>75</v>
      </c>
      <c r="H307" s="590">
        <f>58870*1.05</f>
        <v>61813.5</v>
      </c>
      <c r="I307" s="590">
        <f>52860*1.05</f>
        <v>55503</v>
      </c>
      <c r="J307" s="590">
        <f>250*1.1</f>
        <v>275</v>
      </c>
      <c r="K307" s="590">
        <f>9250*1.19</f>
        <v>11007.5</v>
      </c>
      <c r="L307" s="590">
        <f>10070*1.1</f>
        <v>11077</v>
      </c>
      <c r="M307" s="589" t="s">
        <v>1045</v>
      </c>
      <c r="N307" s="589" t="s">
        <v>1045</v>
      </c>
      <c r="O307" s="589" t="s">
        <v>1045</v>
      </c>
      <c r="P307" s="589" t="s">
        <v>1045</v>
      </c>
    </row>
    <row r="308" spans="1:16" s="238" customFormat="1">
      <c r="A308" s="590">
        <v>3015</v>
      </c>
      <c r="B308" s="589" t="s">
        <v>1049</v>
      </c>
      <c r="C308" s="589" t="s">
        <v>1052</v>
      </c>
      <c r="D308" s="590">
        <v>4933</v>
      </c>
      <c r="E308" s="589" t="s">
        <v>1055</v>
      </c>
      <c r="F308" s="589" t="s">
        <v>1102</v>
      </c>
      <c r="G308" s="590">
        <v>75</v>
      </c>
      <c r="H308" s="590">
        <v>61020</v>
      </c>
      <c r="I308" s="590">
        <v>55010</v>
      </c>
      <c r="J308" s="590">
        <v>250</v>
      </c>
      <c r="K308" s="590">
        <v>9250</v>
      </c>
      <c r="L308" s="590">
        <v>10070</v>
      </c>
      <c r="M308" s="590">
        <v>0</v>
      </c>
      <c r="N308" s="589" t="s">
        <v>1045</v>
      </c>
      <c r="O308" s="589" t="s">
        <v>1045</v>
      </c>
      <c r="P308" s="589" t="s">
        <v>1045</v>
      </c>
    </row>
    <row r="309" spans="1:16" s="238" customFormat="1">
      <c r="A309" s="590">
        <v>3015</v>
      </c>
      <c r="B309" s="589" t="s">
        <v>1049</v>
      </c>
      <c r="C309" s="589" t="s">
        <v>1052</v>
      </c>
      <c r="D309" s="590">
        <v>4934</v>
      </c>
      <c r="E309" s="589" t="s">
        <v>1055</v>
      </c>
      <c r="F309" s="589" t="s">
        <v>1091</v>
      </c>
      <c r="G309" s="590">
        <v>75</v>
      </c>
      <c r="H309" s="590">
        <v>61020</v>
      </c>
      <c r="I309" s="590">
        <v>55010</v>
      </c>
      <c r="J309" s="590">
        <v>250</v>
      </c>
      <c r="K309" s="590">
        <v>9250</v>
      </c>
      <c r="L309" s="590">
        <v>10070</v>
      </c>
      <c r="M309" s="590">
        <v>0</v>
      </c>
      <c r="N309" s="589" t="s">
        <v>1045</v>
      </c>
      <c r="O309" s="589" t="s">
        <v>1045</v>
      </c>
      <c r="P309" s="589" t="s">
        <v>1045</v>
      </c>
    </row>
    <row r="310" spans="1:16" s="238" customFormat="1">
      <c r="A310" s="590">
        <v>3015</v>
      </c>
      <c r="B310" s="589" t="s">
        <v>1049</v>
      </c>
      <c r="C310" s="589" t="s">
        <v>1052</v>
      </c>
      <c r="D310" s="590">
        <v>5550</v>
      </c>
      <c r="E310" s="589" t="s">
        <v>1050</v>
      </c>
      <c r="F310" s="589" t="s">
        <v>1056</v>
      </c>
      <c r="G310" s="590">
        <v>325</v>
      </c>
      <c r="H310" s="590">
        <v>61020</v>
      </c>
      <c r="I310" s="590">
        <v>55010</v>
      </c>
      <c r="J310" s="590">
        <v>250</v>
      </c>
      <c r="K310" s="590">
        <v>9250</v>
      </c>
      <c r="L310" s="590">
        <v>10070</v>
      </c>
      <c r="M310" s="590">
        <v>0</v>
      </c>
      <c r="N310" s="589" t="s">
        <v>1045</v>
      </c>
      <c r="O310" s="589" t="s">
        <v>1045</v>
      </c>
      <c r="P310" s="589" t="s">
        <v>1045</v>
      </c>
    </row>
    <row r="311" spans="1:16" s="238" customFormat="1">
      <c r="A311" s="590">
        <v>3015</v>
      </c>
      <c r="B311" s="589" t="s">
        <v>1049</v>
      </c>
      <c r="C311" s="589" t="s">
        <v>1048</v>
      </c>
      <c r="D311" s="590">
        <v>7929</v>
      </c>
      <c r="E311" s="589" t="s">
        <v>1047</v>
      </c>
      <c r="F311" s="589" t="s">
        <v>1054</v>
      </c>
      <c r="G311" s="590">
        <v>200</v>
      </c>
      <c r="H311" s="590">
        <f>58870*1.05</f>
        <v>61813.5</v>
      </c>
      <c r="I311" s="590">
        <f>52860*1.05</f>
        <v>55503</v>
      </c>
      <c r="J311" s="590">
        <f>250*1.1</f>
        <v>275</v>
      </c>
      <c r="K311" s="590">
        <f>9250*1.19</f>
        <v>11007.5</v>
      </c>
      <c r="L311" s="590">
        <f>10070*1.1</f>
        <v>11077</v>
      </c>
      <c r="M311" s="589" t="s">
        <v>1045</v>
      </c>
      <c r="N311" s="589" t="s">
        <v>1045</v>
      </c>
      <c r="O311" s="589" t="s">
        <v>1045</v>
      </c>
      <c r="P311" s="589" t="s">
        <v>1045</v>
      </c>
    </row>
    <row r="312" spans="1:16" s="238" customFormat="1">
      <c r="A312" s="590">
        <v>3015</v>
      </c>
      <c r="B312" s="589" t="s">
        <v>1049</v>
      </c>
      <c r="C312" s="589" t="s">
        <v>1048</v>
      </c>
      <c r="D312" s="590">
        <v>7929</v>
      </c>
      <c r="E312" s="589" t="s">
        <v>1055</v>
      </c>
      <c r="F312" s="589" t="s">
        <v>1054</v>
      </c>
      <c r="G312" s="590">
        <v>75</v>
      </c>
      <c r="H312" s="590">
        <f>58870*1.05</f>
        <v>61813.5</v>
      </c>
      <c r="I312" s="590">
        <f>52860*1.05</f>
        <v>55503</v>
      </c>
      <c r="J312" s="590">
        <f>250*1.1</f>
        <v>275</v>
      </c>
      <c r="K312" s="590">
        <f>9250*1.19</f>
        <v>11007.5</v>
      </c>
      <c r="L312" s="590">
        <f>10070*1.1</f>
        <v>11077</v>
      </c>
      <c r="M312" s="589" t="s">
        <v>1045</v>
      </c>
      <c r="N312" s="589" t="s">
        <v>1045</v>
      </c>
      <c r="O312" s="589" t="s">
        <v>1045</v>
      </c>
      <c r="P312" s="589" t="s">
        <v>1045</v>
      </c>
    </row>
    <row r="313" spans="1:16" s="238" customFormat="1">
      <c r="A313" s="590">
        <v>3015</v>
      </c>
      <c r="B313" s="589" t="s">
        <v>1049</v>
      </c>
      <c r="C313" s="589" t="s">
        <v>1048</v>
      </c>
      <c r="D313" s="590">
        <v>4893</v>
      </c>
      <c r="E313" s="589" t="s">
        <v>1055</v>
      </c>
      <c r="F313" s="589" t="s">
        <v>1116</v>
      </c>
      <c r="G313" s="590">
        <v>75</v>
      </c>
      <c r="H313" s="590">
        <f>58870*1.05</f>
        <v>61813.5</v>
      </c>
      <c r="I313" s="590">
        <f>52860*1.05</f>
        <v>55503</v>
      </c>
      <c r="J313" s="590">
        <f>250*1.1</f>
        <v>275</v>
      </c>
      <c r="K313" s="590">
        <f>9250*1.19</f>
        <v>11007.5</v>
      </c>
      <c r="L313" s="590">
        <f>10070*1.1</f>
        <v>11077</v>
      </c>
      <c r="M313" s="589" t="s">
        <v>1045</v>
      </c>
      <c r="N313" s="589" t="s">
        <v>1045</v>
      </c>
      <c r="O313" s="589" t="s">
        <v>1045</v>
      </c>
      <c r="P313" s="589" t="s">
        <v>1045</v>
      </c>
    </row>
    <row r="314" spans="1:16" s="238" customFormat="1">
      <c r="A314" s="590">
        <v>3015</v>
      </c>
      <c r="B314" s="589" t="s">
        <v>1049</v>
      </c>
      <c r="C314" s="589" t="s">
        <v>1052</v>
      </c>
      <c r="D314" s="590">
        <v>5728</v>
      </c>
      <c r="E314" s="589" t="s">
        <v>1050</v>
      </c>
      <c r="F314" s="589" t="s">
        <v>418</v>
      </c>
      <c r="G314" s="590">
        <v>325</v>
      </c>
      <c r="H314" s="590">
        <v>61020</v>
      </c>
      <c r="I314" s="590">
        <v>55010</v>
      </c>
      <c r="J314" s="590">
        <v>250</v>
      </c>
      <c r="K314" s="590">
        <v>9250</v>
      </c>
      <c r="L314" s="590">
        <v>10070</v>
      </c>
      <c r="M314" s="590">
        <v>5340</v>
      </c>
      <c r="N314" s="589" t="s">
        <v>1045</v>
      </c>
      <c r="O314" s="589" t="s">
        <v>1045</v>
      </c>
      <c r="P314" s="589" t="s">
        <v>1045</v>
      </c>
    </row>
    <row r="315" spans="1:16" s="238" customFormat="1">
      <c r="A315" s="590">
        <v>3015</v>
      </c>
      <c r="B315" s="589" t="s">
        <v>1049</v>
      </c>
      <c r="C315" s="589" t="s">
        <v>1052</v>
      </c>
      <c r="D315" s="590">
        <v>5728</v>
      </c>
      <c r="E315" s="589" t="s">
        <v>1047</v>
      </c>
      <c r="F315" s="589" t="s">
        <v>418</v>
      </c>
      <c r="G315" s="590">
        <v>200</v>
      </c>
      <c r="H315" s="590">
        <v>61020</v>
      </c>
      <c r="I315" s="590">
        <v>55010</v>
      </c>
      <c r="J315" s="590">
        <v>250</v>
      </c>
      <c r="K315" s="590">
        <v>9250</v>
      </c>
      <c r="L315" s="590">
        <v>10070</v>
      </c>
      <c r="M315" s="590">
        <v>5340</v>
      </c>
      <c r="N315" s="589" t="s">
        <v>1045</v>
      </c>
      <c r="O315" s="589" t="s">
        <v>1045</v>
      </c>
      <c r="P315" s="589" t="s">
        <v>1045</v>
      </c>
    </row>
    <row r="316" spans="1:16" s="238" customFormat="1">
      <c r="A316" s="590">
        <v>3015</v>
      </c>
      <c r="B316" s="589" t="s">
        <v>1049</v>
      </c>
      <c r="C316" s="589" t="s">
        <v>1048</v>
      </c>
      <c r="D316" s="590">
        <v>3196</v>
      </c>
      <c r="E316" s="589" t="s">
        <v>1055</v>
      </c>
      <c r="F316" s="589" t="s">
        <v>1086</v>
      </c>
      <c r="G316" s="590">
        <v>75</v>
      </c>
      <c r="H316" s="590">
        <f>58870*1.05</f>
        <v>61813.5</v>
      </c>
      <c r="I316" s="590">
        <f>52860*1.05</f>
        <v>55503</v>
      </c>
      <c r="J316" s="590">
        <f>250*1.1</f>
        <v>275</v>
      </c>
      <c r="K316" s="590">
        <f>9250*1.19</f>
        <v>11007.5</v>
      </c>
      <c r="L316" s="590">
        <f>10070*1.1</f>
        <v>11077</v>
      </c>
      <c r="M316" s="589" t="s">
        <v>1045</v>
      </c>
      <c r="N316" s="589" t="s">
        <v>1045</v>
      </c>
      <c r="O316" s="589" t="s">
        <v>1045</v>
      </c>
      <c r="P316" s="589" t="s">
        <v>1045</v>
      </c>
    </row>
    <row r="317" spans="1:16" s="238" customFormat="1">
      <c r="A317" s="590">
        <v>3015</v>
      </c>
      <c r="B317" s="589" t="s">
        <v>1049</v>
      </c>
      <c r="C317" s="589" t="s">
        <v>1048</v>
      </c>
      <c r="D317" s="590">
        <v>4894</v>
      </c>
      <c r="E317" s="589" t="s">
        <v>1055</v>
      </c>
      <c r="F317" s="589" t="s">
        <v>1086</v>
      </c>
      <c r="G317" s="590">
        <v>75</v>
      </c>
      <c r="H317" s="590">
        <f>58870*1.05</f>
        <v>61813.5</v>
      </c>
      <c r="I317" s="590">
        <f>52860*1.05</f>
        <v>55503</v>
      </c>
      <c r="J317" s="590">
        <f>250*1.1</f>
        <v>275</v>
      </c>
      <c r="K317" s="590">
        <f>9250*1.19</f>
        <v>11007.5</v>
      </c>
      <c r="L317" s="590">
        <f>10070*1.1</f>
        <v>11077</v>
      </c>
      <c r="M317" s="589" t="s">
        <v>1045</v>
      </c>
      <c r="N317" s="589" t="s">
        <v>1045</v>
      </c>
      <c r="O317" s="589" t="s">
        <v>1045</v>
      </c>
      <c r="P317" s="589" t="s">
        <v>1045</v>
      </c>
    </row>
    <row r="318" spans="1:16" s="238" customFormat="1">
      <c r="A318" s="590">
        <v>3015</v>
      </c>
      <c r="B318" s="589" t="s">
        <v>1049</v>
      </c>
      <c r="C318" s="589" t="s">
        <v>1052</v>
      </c>
      <c r="D318" s="590">
        <v>5743</v>
      </c>
      <c r="E318" s="589" t="s">
        <v>1050</v>
      </c>
      <c r="F318" s="589" t="s">
        <v>542</v>
      </c>
      <c r="G318" s="590">
        <v>325</v>
      </c>
      <c r="H318" s="590">
        <v>61020</v>
      </c>
      <c r="I318" s="590">
        <v>55010</v>
      </c>
      <c r="J318" s="590">
        <v>250</v>
      </c>
      <c r="K318" s="590">
        <v>9250</v>
      </c>
      <c r="L318" s="590">
        <v>10070</v>
      </c>
      <c r="M318" s="590">
        <v>5340</v>
      </c>
      <c r="N318" s="589" t="s">
        <v>1045</v>
      </c>
      <c r="O318" s="589" t="s">
        <v>1045</v>
      </c>
      <c r="P318" s="589" t="s">
        <v>1045</v>
      </c>
    </row>
    <row r="319" spans="1:16" s="238" customFormat="1">
      <c r="A319" s="590">
        <v>3015</v>
      </c>
      <c r="B319" s="589" t="s">
        <v>1049</v>
      </c>
      <c r="C319" s="589" t="s">
        <v>1052</v>
      </c>
      <c r="D319" s="590">
        <v>5813</v>
      </c>
      <c r="E319" s="589" t="s">
        <v>1050</v>
      </c>
      <c r="F319" s="589" t="s">
        <v>1132</v>
      </c>
      <c r="G319" s="590">
        <v>190</v>
      </c>
      <c r="H319" s="590">
        <v>61020</v>
      </c>
      <c r="I319" s="590">
        <v>55010</v>
      </c>
      <c r="J319" s="590">
        <v>250</v>
      </c>
      <c r="K319" s="590">
        <v>9250</v>
      </c>
      <c r="L319" s="590">
        <v>10070</v>
      </c>
      <c r="M319" s="590">
        <v>0</v>
      </c>
      <c r="N319" s="589" t="s">
        <v>1045</v>
      </c>
      <c r="O319" s="589" t="s">
        <v>1045</v>
      </c>
      <c r="P319" s="589" t="s">
        <v>1045</v>
      </c>
    </row>
    <row r="320" spans="1:16" s="238" customFormat="1">
      <c r="A320" s="590">
        <v>3015</v>
      </c>
      <c r="B320" s="589" t="s">
        <v>1049</v>
      </c>
      <c r="C320" s="589" t="s">
        <v>1048</v>
      </c>
      <c r="D320" s="590">
        <v>5700</v>
      </c>
      <c r="E320" s="589" t="s">
        <v>1055</v>
      </c>
      <c r="F320" s="589" t="s">
        <v>1086</v>
      </c>
      <c r="G320" s="590">
        <v>75</v>
      </c>
      <c r="H320" s="590">
        <f>58870*1.05</f>
        <v>61813.5</v>
      </c>
      <c r="I320" s="590">
        <f>52860*1.05</f>
        <v>55503</v>
      </c>
      <c r="J320" s="590">
        <f>250*1.1</f>
        <v>275</v>
      </c>
      <c r="K320" s="590">
        <f>9250*1.19</f>
        <v>11007.5</v>
      </c>
      <c r="L320" s="590">
        <f>10070*1.1</f>
        <v>11077</v>
      </c>
      <c r="M320" s="589" t="s">
        <v>1045</v>
      </c>
      <c r="N320" s="589" t="s">
        <v>1045</v>
      </c>
      <c r="O320" s="589" t="s">
        <v>1045</v>
      </c>
      <c r="P320" s="589" t="s">
        <v>1045</v>
      </c>
    </row>
    <row r="321" spans="1:16" s="238" customFormat="1">
      <c r="A321" s="590">
        <v>3015</v>
      </c>
      <c r="B321" s="589" t="s">
        <v>1049</v>
      </c>
      <c r="C321" s="589" t="s">
        <v>1048</v>
      </c>
      <c r="D321" s="590">
        <v>4678</v>
      </c>
      <c r="E321" s="589" t="s">
        <v>1050</v>
      </c>
      <c r="F321" s="589" t="s">
        <v>1139</v>
      </c>
      <c r="G321" s="590">
        <v>325</v>
      </c>
      <c r="H321" s="590">
        <f>61020*1.05</f>
        <v>64071</v>
      </c>
      <c r="I321" s="590">
        <f>55010*1.05</f>
        <v>57760.5</v>
      </c>
      <c r="J321" s="590">
        <f>250*1.1</f>
        <v>275</v>
      </c>
      <c r="K321" s="590">
        <f>9250*1.19</f>
        <v>11007.5</v>
      </c>
      <c r="L321" s="590">
        <f>10070*1.1</f>
        <v>11077</v>
      </c>
      <c r="M321" s="589" t="s">
        <v>1045</v>
      </c>
      <c r="N321" s="589" t="s">
        <v>1045</v>
      </c>
      <c r="O321" s="589" t="s">
        <v>1045</v>
      </c>
      <c r="P321" s="589" t="s">
        <v>1045</v>
      </c>
    </row>
    <row r="322" spans="1:16" s="238" customFormat="1">
      <c r="A322" s="590">
        <v>3015</v>
      </c>
      <c r="B322" s="589" t="s">
        <v>1049</v>
      </c>
      <c r="C322" s="589" t="s">
        <v>1052</v>
      </c>
      <c r="D322" s="590">
        <v>5887</v>
      </c>
      <c r="E322" s="589" t="s">
        <v>1047</v>
      </c>
      <c r="F322" s="589" t="s">
        <v>1118</v>
      </c>
      <c r="G322" s="590">
        <v>200</v>
      </c>
      <c r="H322" s="590">
        <v>61020</v>
      </c>
      <c r="I322" s="590">
        <v>55010</v>
      </c>
      <c r="J322" s="590">
        <v>250</v>
      </c>
      <c r="K322" s="590">
        <v>9250</v>
      </c>
      <c r="L322" s="590">
        <v>10070</v>
      </c>
      <c r="M322" s="590">
        <v>0</v>
      </c>
      <c r="N322" s="589" t="s">
        <v>1045</v>
      </c>
      <c r="O322" s="589" t="s">
        <v>1045</v>
      </c>
      <c r="P322" s="589" t="s">
        <v>1045</v>
      </c>
    </row>
    <row r="323" spans="1:16" s="238" customFormat="1">
      <c r="A323" s="590">
        <v>3015</v>
      </c>
      <c r="B323" s="589" t="s">
        <v>1049</v>
      </c>
      <c r="C323" s="589" t="s">
        <v>1052</v>
      </c>
      <c r="D323" s="590">
        <v>5887</v>
      </c>
      <c r="E323" s="589" t="s">
        <v>1055</v>
      </c>
      <c r="F323" s="589" t="s">
        <v>1118</v>
      </c>
      <c r="G323" s="590">
        <v>75</v>
      </c>
      <c r="H323" s="590">
        <v>61020</v>
      </c>
      <c r="I323" s="590">
        <v>55010</v>
      </c>
      <c r="J323" s="590">
        <v>250</v>
      </c>
      <c r="K323" s="590">
        <v>9250</v>
      </c>
      <c r="L323" s="590">
        <v>10070</v>
      </c>
      <c r="M323" s="590">
        <v>0</v>
      </c>
      <c r="N323" s="589" t="s">
        <v>1045</v>
      </c>
      <c r="O323" s="589" t="s">
        <v>1045</v>
      </c>
      <c r="P323" s="589" t="s">
        <v>1045</v>
      </c>
    </row>
    <row r="324" spans="1:16" s="238" customFormat="1">
      <c r="A324" s="590">
        <v>3015</v>
      </c>
      <c r="B324" s="589" t="s">
        <v>1049</v>
      </c>
      <c r="C324" s="589" t="s">
        <v>1048</v>
      </c>
      <c r="D324" s="590">
        <v>4678</v>
      </c>
      <c r="E324" s="589" t="s">
        <v>1047</v>
      </c>
      <c r="F324" s="589" t="s">
        <v>1139</v>
      </c>
      <c r="G324" s="590">
        <v>200</v>
      </c>
      <c r="H324" s="590">
        <f>61020*1.05</f>
        <v>64071</v>
      </c>
      <c r="I324" s="590">
        <f>55010*1.05</f>
        <v>57760.5</v>
      </c>
      <c r="J324" s="590">
        <f>250*1.1</f>
        <v>275</v>
      </c>
      <c r="K324" s="590">
        <f>9250*1.19</f>
        <v>11007.5</v>
      </c>
      <c r="L324" s="590">
        <f>10070*1.1</f>
        <v>11077</v>
      </c>
      <c r="M324" s="589" t="s">
        <v>1045</v>
      </c>
      <c r="N324" s="589" t="s">
        <v>1045</v>
      </c>
      <c r="O324" s="589" t="s">
        <v>1045</v>
      </c>
      <c r="P324" s="589" t="s">
        <v>1045</v>
      </c>
    </row>
    <row r="325" spans="1:16" s="238" customFormat="1">
      <c r="A325" s="590">
        <v>3015</v>
      </c>
      <c r="B325" s="589" t="s">
        <v>1049</v>
      </c>
      <c r="C325" s="589" t="s">
        <v>1048</v>
      </c>
      <c r="D325" s="590">
        <v>3465</v>
      </c>
      <c r="E325" s="589" t="s">
        <v>1050</v>
      </c>
      <c r="F325" s="589" t="s">
        <v>1138</v>
      </c>
      <c r="G325" s="590">
        <v>335</v>
      </c>
      <c r="H325" s="590">
        <f>61020*1.05</f>
        <v>64071</v>
      </c>
      <c r="I325" s="590">
        <f>55010*1.05</f>
        <v>57760.5</v>
      </c>
      <c r="J325" s="590">
        <f>250*1.1</f>
        <v>275</v>
      </c>
      <c r="K325" s="590">
        <f>9250*1.19</f>
        <v>11007.5</v>
      </c>
      <c r="L325" s="590">
        <f>10070*1.1</f>
        <v>11077</v>
      </c>
      <c r="M325" s="589" t="s">
        <v>1045</v>
      </c>
      <c r="N325" s="589" t="s">
        <v>1045</v>
      </c>
      <c r="O325" s="589" t="s">
        <v>1045</v>
      </c>
      <c r="P325" s="589" t="s">
        <v>1045</v>
      </c>
    </row>
    <row r="326" spans="1:16" s="238" customFormat="1">
      <c r="A326" s="590">
        <v>3015</v>
      </c>
      <c r="B326" s="589" t="s">
        <v>1049</v>
      </c>
      <c r="C326" s="589" t="s">
        <v>1052</v>
      </c>
      <c r="D326" s="590">
        <v>5972</v>
      </c>
      <c r="E326" s="589" t="s">
        <v>1050</v>
      </c>
      <c r="F326" s="589" t="s">
        <v>1131</v>
      </c>
      <c r="G326" s="590">
        <v>240</v>
      </c>
      <c r="H326" s="590">
        <v>61020</v>
      </c>
      <c r="I326" s="590">
        <v>55010</v>
      </c>
      <c r="J326" s="590">
        <v>250</v>
      </c>
      <c r="K326" s="590">
        <v>9250</v>
      </c>
      <c r="L326" s="590">
        <v>10070</v>
      </c>
      <c r="M326" s="590">
        <v>0</v>
      </c>
      <c r="N326" s="589" t="s">
        <v>1045</v>
      </c>
      <c r="O326" s="589" t="s">
        <v>1045</v>
      </c>
      <c r="P326" s="589" t="s">
        <v>1045</v>
      </c>
    </row>
    <row r="327" spans="1:16" s="238" customFormat="1">
      <c r="A327" s="590">
        <v>3015</v>
      </c>
      <c r="B327" s="589" t="s">
        <v>1049</v>
      </c>
      <c r="C327" s="589" t="s">
        <v>1048</v>
      </c>
      <c r="D327" s="590">
        <v>3508</v>
      </c>
      <c r="E327" s="589" t="s">
        <v>1050</v>
      </c>
      <c r="F327" s="589" t="s">
        <v>1138</v>
      </c>
      <c r="G327" s="590">
        <v>81.400000000000006</v>
      </c>
      <c r="H327" s="590">
        <f>61020*1.05</f>
        <v>64071</v>
      </c>
      <c r="I327" s="590">
        <f>55010*1.05</f>
        <v>57760.5</v>
      </c>
      <c r="J327" s="590">
        <f>250*1.1</f>
        <v>275</v>
      </c>
      <c r="K327" s="590">
        <f>9250*1.19</f>
        <v>11007.5</v>
      </c>
      <c r="L327" s="590">
        <f>10070*1.1</f>
        <v>11077</v>
      </c>
      <c r="M327" s="589" t="s">
        <v>1045</v>
      </c>
      <c r="N327" s="589" t="s">
        <v>1045</v>
      </c>
      <c r="O327" s="589" t="s">
        <v>1045</v>
      </c>
      <c r="P327" s="589" t="s">
        <v>1045</v>
      </c>
    </row>
    <row r="328" spans="1:16" s="238" customFormat="1">
      <c r="A328" s="590">
        <v>3015</v>
      </c>
      <c r="B328" s="589" t="s">
        <v>1049</v>
      </c>
      <c r="C328" s="589" t="s">
        <v>1052</v>
      </c>
      <c r="D328" s="590">
        <v>6043</v>
      </c>
      <c r="E328" s="589" t="s">
        <v>1050</v>
      </c>
      <c r="F328" s="589" t="s">
        <v>1129</v>
      </c>
      <c r="G328" s="590">
        <v>260</v>
      </c>
      <c r="H328" s="590">
        <v>61020</v>
      </c>
      <c r="I328" s="590">
        <v>55010</v>
      </c>
      <c r="J328" s="590">
        <v>250</v>
      </c>
      <c r="K328" s="590">
        <v>9250</v>
      </c>
      <c r="L328" s="590">
        <v>10070</v>
      </c>
      <c r="M328" s="590">
        <v>0</v>
      </c>
      <c r="N328" s="589" t="s">
        <v>1045</v>
      </c>
      <c r="O328" s="589" t="s">
        <v>1045</v>
      </c>
      <c r="P328" s="589" t="s">
        <v>1045</v>
      </c>
    </row>
    <row r="329" spans="1:16" s="238" customFormat="1">
      <c r="A329" s="590">
        <v>3015</v>
      </c>
      <c r="B329" s="589" t="s">
        <v>1049</v>
      </c>
      <c r="C329" s="589" t="s">
        <v>1048</v>
      </c>
      <c r="D329" s="590">
        <v>4849</v>
      </c>
      <c r="E329" s="589" t="s">
        <v>1050</v>
      </c>
      <c r="F329" s="589" t="s">
        <v>1138</v>
      </c>
      <c r="G329" s="590">
        <v>325</v>
      </c>
      <c r="H329" s="590">
        <f>61020*1.05</f>
        <v>64071</v>
      </c>
      <c r="I329" s="590">
        <f>55010*1.05</f>
        <v>57760.5</v>
      </c>
      <c r="J329" s="590">
        <f>250*1.1</f>
        <v>275</v>
      </c>
      <c r="K329" s="590">
        <f>9250*1.19</f>
        <v>11007.5</v>
      </c>
      <c r="L329" s="590">
        <f>10070*1.1</f>
        <v>11077</v>
      </c>
      <c r="M329" s="589" t="s">
        <v>1045</v>
      </c>
      <c r="N329" s="589" t="s">
        <v>1045</v>
      </c>
      <c r="O329" s="589" t="s">
        <v>1045</v>
      </c>
      <c r="P329" s="589" t="s">
        <v>1045</v>
      </c>
    </row>
    <row r="330" spans="1:16" s="238" customFormat="1">
      <c r="A330" s="590">
        <v>3015</v>
      </c>
      <c r="B330" s="589" t="s">
        <v>1049</v>
      </c>
      <c r="C330" s="589" t="s">
        <v>1052</v>
      </c>
      <c r="D330" s="590">
        <v>6044</v>
      </c>
      <c r="E330" s="589" t="s">
        <v>1050</v>
      </c>
      <c r="F330" s="589" t="s">
        <v>1120</v>
      </c>
      <c r="G330" s="589" t="s">
        <v>1045</v>
      </c>
      <c r="H330" s="590">
        <v>61020</v>
      </c>
      <c r="I330" s="590">
        <v>55010</v>
      </c>
      <c r="J330" s="590">
        <v>250</v>
      </c>
      <c r="K330" s="590">
        <v>9250</v>
      </c>
      <c r="L330" s="590">
        <v>10070</v>
      </c>
      <c r="M330" s="590">
        <v>0</v>
      </c>
      <c r="N330" s="589" t="s">
        <v>1045</v>
      </c>
      <c r="O330" s="589" t="s">
        <v>1045</v>
      </c>
      <c r="P330" s="589" t="s">
        <v>1045</v>
      </c>
    </row>
    <row r="331" spans="1:16" s="238" customFormat="1">
      <c r="A331" s="590">
        <v>3015</v>
      </c>
      <c r="B331" s="589" t="s">
        <v>1049</v>
      </c>
      <c r="C331" s="589" t="s">
        <v>1048</v>
      </c>
      <c r="D331" s="590">
        <v>4895</v>
      </c>
      <c r="E331" s="589" t="s">
        <v>1047</v>
      </c>
      <c r="F331" s="589" t="s">
        <v>1138</v>
      </c>
      <c r="G331" s="590">
        <v>200</v>
      </c>
      <c r="H331" s="590">
        <f>61020*1.05</f>
        <v>64071</v>
      </c>
      <c r="I331" s="590">
        <f>55010*1.05</f>
        <v>57760.5</v>
      </c>
      <c r="J331" s="590">
        <f>250*1.1</f>
        <v>275</v>
      </c>
      <c r="K331" s="590">
        <f>9250*1.19</f>
        <v>11007.5</v>
      </c>
      <c r="L331" s="590">
        <f>10070*1.1</f>
        <v>11077</v>
      </c>
      <c r="M331" s="589" t="s">
        <v>1045</v>
      </c>
      <c r="N331" s="589" t="s">
        <v>1045</v>
      </c>
      <c r="O331" s="589" t="s">
        <v>1045</v>
      </c>
      <c r="P331" s="589" t="s">
        <v>1045</v>
      </c>
    </row>
    <row r="332" spans="1:16" s="238" customFormat="1">
      <c r="A332" s="590">
        <v>3015</v>
      </c>
      <c r="B332" s="589" t="s">
        <v>1049</v>
      </c>
      <c r="C332" s="589" t="s">
        <v>1052</v>
      </c>
      <c r="D332" s="590">
        <v>6045</v>
      </c>
      <c r="E332" s="589" t="s">
        <v>1050</v>
      </c>
      <c r="F332" s="589" t="s">
        <v>1091</v>
      </c>
      <c r="G332" s="590">
        <v>325</v>
      </c>
      <c r="H332" s="590">
        <v>61020</v>
      </c>
      <c r="I332" s="590">
        <v>55010</v>
      </c>
      <c r="J332" s="590">
        <v>250</v>
      </c>
      <c r="K332" s="590">
        <v>9250</v>
      </c>
      <c r="L332" s="590">
        <v>10070</v>
      </c>
      <c r="M332" s="590">
        <v>0</v>
      </c>
      <c r="N332" s="589" t="s">
        <v>1045</v>
      </c>
      <c r="O332" s="589" t="s">
        <v>1045</v>
      </c>
      <c r="P332" s="589" t="s">
        <v>1045</v>
      </c>
    </row>
    <row r="333" spans="1:16" s="238" customFormat="1">
      <c r="A333" s="590">
        <v>3015</v>
      </c>
      <c r="B333" s="589" t="s">
        <v>1049</v>
      </c>
      <c r="C333" s="589" t="s">
        <v>1052</v>
      </c>
      <c r="D333" s="590">
        <v>6626</v>
      </c>
      <c r="E333" s="589" t="s">
        <v>1050</v>
      </c>
      <c r="F333" s="589" t="s">
        <v>1091</v>
      </c>
      <c r="G333" s="590">
        <v>325</v>
      </c>
      <c r="H333" s="590">
        <v>61020</v>
      </c>
      <c r="I333" s="590">
        <v>55010</v>
      </c>
      <c r="J333" s="590">
        <v>250</v>
      </c>
      <c r="K333" s="590">
        <v>9250</v>
      </c>
      <c r="L333" s="590">
        <v>10070</v>
      </c>
      <c r="M333" s="590">
        <v>0</v>
      </c>
      <c r="N333" s="589" t="s">
        <v>1045</v>
      </c>
      <c r="O333" s="589" t="s">
        <v>1045</v>
      </c>
      <c r="P333" s="589" t="s">
        <v>1045</v>
      </c>
    </row>
    <row r="334" spans="1:16" s="238" customFormat="1">
      <c r="A334" s="590">
        <v>3015</v>
      </c>
      <c r="B334" s="589" t="s">
        <v>1049</v>
      </c>
      <c r="C334" s="589" t="s">
        <v>1052</v>
      </c>
      <c r="D334" s="590">
        <v>6626</v>
      </c>
      <c r="E334" s="589" t="s">
        <v>1047</v>
      </c>
      <c r="F334" s="589" t="s">
        <v>1091</v>
      </c>
      <c r="G334" s="590">
        <v>200</v>
      </c>
      <c r="H334" s="590">
        <v>61020</v>
      </c>
      <c r="I334" s="590">
        <v>55010</v>
      </c>
      <c r="J334" s="590">
        <v>250</v>
      </c>
      <c r="K334" s="590">
        <v>9250</v>
      </c>
      <c r="L334" s="590">
        <v>10070</v>
      </c>
      <c r="M334" s="590">
        <v>0</v>
      </c>
      <c r="N334" s="589" t="s">
        <v>1045</v>
      </c>
      <c r="O334" s="589" t="s">
        <v>1045</v>
      </c>
      <c r="P334" s="589" t="s">
        <v>1045</v>
      </c>
    </row>
    <row r="335" spans="1:16" s="238" customFormat="1">
      <c r="A335" s="590">
        <v>3015</v>
      </c>
      <c r="B335" s="589" t="s">
        <v>1049</v>
      </c>
      <c r="C335" s="589" t="s">
        <v>1048</v>
      </c>
      <c r="D335" s="590">
        <v>4687</v>
      </c>
      <c r="E335" s="589" t="s">
        <v>1050</v>
      </c>
      <c r="F335" s="589" t="s">
        <v>1137</v>
      </c>
      <c r="G335" s="590">
        <v>325</v>
      </c>
      <c r="H335" s="590">
        <f>61020*1.05</f>
        <v>64071</v>
      </c>
      <c r="I335" s="590">
        <f>55010*1.05</f>
        <v>57760.5</v>
      </c>
      <c r="J335" s="590">
        <f>250*1.1</f>
        <v>275</v>
      </c>
      <c r="K335" s="590">
        <f>9250*1.19</f>
        <v>11007.5</v>
      </c>
      <c r="L335" s="590">
        <f>10070*1.1</f>
        <v>11077</v>
      </c>
      <c r="M335" s="589" t="s">
        <v>1045</v>
      </c>
      <c r="N335" s="589" t="s">
        <v>1045</v>
      </c>
      <c r="O335" s="589" t="s">
        <v>1045</v>
      </c>
      <c r="P335" s="589" t="s">
        <v>1045</v>
      </c>
    </row>
    <row r="336" spans="1:16" s="238" customFormat="1">
      <c r="A336" s="590">
        <v>3015</v>
      </c>
      <c r="B336" s="589" t="s">
        <v>1049</v>
      </c>
      <c r="C336" s="589" t="s">
        <v>1048</v>
      </c>
      <c r="D336" s="590">
        <v>4687</v>
      </c>
      <c r="E336" s="589" t="s">
        <v>1047</v>
      </c>
      <c r="F336" s="589" t="s">
        <v>1137</v>
      </c>
      <c r="G336" s="590">
        <v>200</v>
      </c>
      <c r="H336" s="590">
        <f>61020*1.05</f>
        <v>64071</v>
      </c>
      <c r="I336" s="590">
        <f>55010*1.05</f>
        <v>57760.5</v>
      </c>
      <c r="J336" s="590">
        <f>250*1.1</f>
        <v>275</v>
      </c>
      <c r="K336" s="590">
        <f>9250*1.19</f>
        <v>11007.5</v>
      </c>
      <c r="L336" s="590">
        <f>10070*1.1</f>
        <v>11077</v>
      </c>
      <c r="M336" s="589" t="s">
        <v>1045</v>
      </c>
      <c r="N336" s="589" t="s">
        <v>1045</v>
      </c>
      <c r="O336" s="589" t="s">
        <v>1045</v>
      </c>
      <c r="P336" s="589" t="s">
        <v>1045</v>
      </c>
    </row>
    <row r="337" spans="1:16" s="238" customFormat="1">
      <c r="A337" s="590">
        <v>3015</v>
      </c>
      <c r="B337" s="589" t="s">
        <v>1049</v>
      </c>
      <c r="C337" s="589" t="s">
        <v>1048</v>
      </c>
      <c r="D337" s="590">
        <v>4687</v>
      </c>
      <c r="E337" s="589" t="s">
        <v>1055</v>
      </c>
      <c r="F337" s="589" t="s">
        <v>1137</v>
      </c>
      <c r="G337" s="590">
        <v>75</v>
      </c>
      <c r="H337" s="590">
        <f>61020*1.05</f>
        <v>64071</v>
      </c>
      <c r="I337" s="590">
        <f>55010*1.05</f>
        <v>57760.5</v>
      </c>
      <c r="J337" s="590">
        <f>250*1.1</f>
        <v>275</v>
      </c>
      <c r="K337" s="590">
        <f>9250*1.19</f>
        <v>11007.5</v>
      </c>
      <c r="L337" s="590">
        <f>10070*1.1</f>
        <v>11077</v>
      </c>
      <c r="M337" s="589" t="s">
        <v>1045</v>
      </c>
      <c r="N337" s="589" t="s">
        <v>1045</v>
      </c>
      <c r="O337" s="589" t="s">
        <v>1045</v>
      </c>
      <c r="P337" s="589" t="s">
        <v>1045</v>
      </c>
    </row>
    <row r="338" spans="1:16" s="238" customFormat="1">
      <c r="A338" s="590">
        <v>3015</v>
      </c>
      <c r="B338" s="589" t="s">
        <v>1049</v>
      </c>
      <c r="C338" s="589" t="s">
        <v>1052</v>
      </c>
      <c r="D338" s="590">
        <v>6628</v>
      </c>
      <c r="E338" s="589" t="s">
        <v>1047</v>
      </c>
      <c r="F338" s="589" t="s">
        <v>1102</v>
      </c>
      <c r="G338" s="590">
        <v>200</v>
      </c>
      <c r="H338" s="590">
        <v>61020</v>
      </c>
      <c r="I338" s="590">
        <v>55010</v>
      </c>
      <c r="J338" s="590">
        <v>250</v>
      </c>
      <c r="K338" s="590">
        <v>9250</v>
      </c>
      <c r="L338" s="590">
        <v>10070</v>
      </c>
      <c r="M338" s="590">
        <v>0</v>
      </c>
      <c r="N338" s="589" t="s">
        <v>1045</v>
      </c>
      <c r="O338" s="589" t="s">
        <v>1045</v>
      </c>
      <c r="P338" s="589" t="s">
        <v>1045</v>
      </c>
    </row>
    <row r="339" spans="1:16" s="238" customFormat="1">
      <c r="A339" s="590">
        <v>3015</v>
      </c>
      <c r="B339" s="589" t="s">
        <v>1049</v>
      </c>
      <c r="C339" s="589" t="s">
        <v>1048</v>
      </c>
      <c r="D339" s="590">
        <v>4850</v>
      </c>
      <c r="E339" s="589" t="s">
        <v>1050</v>
      </c>
      <c r="F339" s="589" t="s">
        <v>1136</v>
      </c>
      <c r="G339" s="590">
        <v>325</v>
      </c>
      <c r="H339" s="590">
        <f>61020*1.05</f>
        <v>64071</v>
      </c>
      <c r="I339" s="590">
        <f>55010*1.05</f>
        <v>57760.5</v>
      </c>
      <c r="J339" s="590">
        <f>250*1.1</f>
        <v>275</v>
      </c>
      <c r="K339" s="590">
        <f>9250*1.19</f>
        <v>11007.5</v>
      </c>
      <c r="L339" s="590">
        <f>10070*1.1</f>
        <v>11077</v>
      </c>
      <c r="M339" s="589" t="s">
        <v>1045</v>
      </c>
      <c r="N339" s="589" t="s">
        <v>1045</v>
      </c>
      <c r="O339" s="589" t="s">
        <v>1045</v>
      </c>
      <c r="P339" s="589" t="s">
        <v>1045</v>
      </c>
    </row>
    <row r="340" spans="1:16" s="238" customFormat="1">
      <c r="A340" s="590">
        <v>3015</v>
      </c>
      <c r="B340" s="589" t="s">
        <v>1049</v>
      </c>
      <c r="C340" s="589" t="s">
        <v>1052</v>
      </c>
      <c r="D340" s="590">
        <v>6636</v>
      </c>
      <c r="E340" s="589" t="s">
        <v>1050</v>
      </c>
      <c r="F340" s="589" t="s">
        <v>1065</v>
      </c>
      <c r="G340" s="590">
        <v>325</v>
      </c>
      <c r="H340" s="590">
        <v>61020</v>
      </c>
      <c r="I340" s="590">
        <v>55010</v>
      </c>
      <c r="J340" s="590">
        <v>250</v>
      </c>
      <c r="K340" s="590">
        <v>9250</v>
      </c>
      <c r="L340" s="590">
        <v>10070</v>
      </c>
      <c r="M340" s="590">
        <v>0</v>
      </c>
      <c r="N340" s="589" t="s">
        <v>1045</v>
      </c>
      <c r="O340" s="589" t="s">
        <v>1045</v>
      </c>
      <c r="P340" s="589" t="s">
        <v>1045</v>
      </c>
    </row>
    <row r="341" spans="1:16" s="238" customFormat="1">
      <c r="A341" s="590">
        <v>3015</v>
      </c>
      <c r="B341" s="589" t="s">
        <v>1049</v>
      </c>
      <c r="C341" s="589" t="s">
        <v>1048</v>
      </c>
      <c r="D341" s="590">
        <v>4850</v>
      </c>
      <c r="E341" s="589" t="s">
        <v>1047</v>
      </c>
      <c r="F341" s="589" t="s">
        <v>1136</v>
      </c>
      <c r="G341" s="590">
        <v>200</v>
      </c>
      <c r="H341" s="590">
        <f>61020*1.05</f>
        <v>64071</v>
      </c>
      <c r="I341" s="590">
        <f>55010*1.05</f>
        <v>57760.5</v>
      </c>
      <c r="J341" s="590">
        <f>250*1.1</f>
        <v>275</v>
      </c>
      <c r="K341" s="590">
        <f>9250*1.19</f>
        <v>11007.5</v>
      </c>
      <c r="L341" s="590">
        <f>10070*1.1</f>
        <v>11077</v>
      </c>
      <c r="M341" s="589" t="s">
        <v>1045</v>
      </c>
      <c r="N341" s="589" t="s">
        <v>1045</v>
      </c>
      <c r="O341" s="589" t="s">
        <v>1045</v>
      </c>
      <c r="P341" s="589" t="s">
        <v>1045</v>
      </c>
    </row>
    <row r="342" spans="1:16" s="238" customFormat="1">
      <c r="A342" s="590">
        <v>3015</v>
      </c>
      <c r="B342" s="589" t="s">
        <v>1049</v>
      </c>
      <c r="C342" s="589" t="s">
        <v>1052</v>
      </c>
      <c r="D342" s="590">
        <v>6636</v>
      </c>
      <c r="E342" s="589" t="s">
        <v>1047</v>
      </c>
      <c r="F342" s="589" t="s">
        <v>1065</v>
      </c>
      <c r="G342" s="590">
        <v>200</v>
      </c>
      <c r="H342" s="590">
        <v>61020</v>
      </c>
      <c r="I342" s="590">
        <v>55010</v>
      </c>
      <c r="J342" s="590">
        <v>250</v>
      </c>
      <c r="K342" s="590">
        <v>9250</v>
      </c>
      <c r="L342" s="590">
        <v>10070</v>
      </c>
      <c r="M342" s="590">
        <v>0</v>
      </c>
      <c r="N342" s="589" t="s">
        <v>1045</v>
      </c>
      <c r="O342" s="589" t="s">
        <v>1045</v>
      </c>
      <c r="P342" s="589" t="s">
        <v>1045</v>
      </c>
    </row>
    <row r="343" spans="1:16" s="238" customFormat="1">
      <c r="A343" s="590">
        <v>3015</v>
      </c>
      <c r="B343" s="589" t="s">
        <v>1049</v>
      </c>
      <c r="C343" s="589" t="s">
        <v>1052</v>
      </c>
      <c r="D343" s="590">
        <v>6637</v>
      </c>
      <c r="E343" s="589" t="s">
        <v>1050</v>
      </c>
      <c r="F343" s="589" t="s">
        <v>1060</v>
      </c>
      <c r="G343" s="590">
        <v>325</v>
      </c>
      <c r="H343" s="590">
        <v>61020</v>
      </c>
      <c r="I343" s="590">
        <v>55010</v>
      </c>
      <c r="J343" s="590">
        <v>250</v>
      </c>
      <c r="K343" s="590">
        <v>9250</v>
      </c>
      <c r="L343" s="590">
        <v>10070</v>
      </c>
      <c r="M343" s="590">
        <v>0</v>
      </c>
      <c r="N343" s="589" t="s">
        <v>1045</v>
      </c>
      <c r="O343" s="589" t="s">
        <v>1045</v>
      </c>
      <c r="P343" s="589" t="s">
        <v>1045</v>
      </c>
    </row>
    <row r="344" spans="1:16" s="238" customFormat="1">
      <c r="A344" s="590">
        <v>3015</v>
      </c>
      <c r="B344" s="589" t="s">
        <v>1049</v>
      </c>
      <c r="C344" s="589" t="s">
        <v>1048</v>
      </c>
      <c r="D344" s="590">
        <v>4895</v>
      </c>
      <c r="E344" s="589" t="s">
        <v>1055</v>
      </c>
      <c r="F344" s="589" t="s">
        <v>1136</v>
      </c>
      <c r="G344" s="590">
        <v>75</v>
      </c>
      <c r="H344" s="590">
        <f>61020*1.05</f>
        <v>64071</v>
      </c>
      <c r="I344" s="590">
        <f>55010*1.05</f>
        <v>57760.5</v>
      </c>
      <c r="J344" s="590">
        <f>250*1.1</f>
        <v>275</v>
      </c>
      <c r="K344" s="590">
        <f>9250*1.19</f>
        <v>11007.5</v>
      </c>
      <c r="L344" s="590">
        <f>10070*1.1</f>
        <v>11077</v>
      </c>
      <c r="M344" s="589" t="s">
        <v>1045</v>
      </c>
      <c r="N344" s="589" t="s">
        <v>1045</v>
      </c>
      <c r="O344" s="589" t="s">
        <v>1045</v>
      </c>
      <c r="P344" s="589" t="s">
        <v>1045</v>
      </c>
    </row>
    <row r="345" spans="1:16" s="238" customFormat="1">
      <c r="A345" s="590">
        <v>3015</v>
      </c>
      <c r="B345" s="589" t="s">
        <v>1049</v>
      </c>
      <c r="C345" s="589" t="s">
        <v>1048</v>
      </c>
      <c r="D345" s="590">
        <v>4624</v>
      </c>
      <c r="E345" s="589" t="s">
        <v>1050</v>
      </c>
      <c r="F345" s="589" t="s">
        <v>417</v>
      </c>
      <c r="G345" s="590">
        <v>325</v>
      </c>
      <c r="H345" s="590">
        <f>61020*1.05</f>
        <v>64071</v>
      </c>
      <c r="I345" s="590">
        <f>55010*1.05</f>
        <v>57760.5</v>
      </c>
      <c r="J345" s="590">
        <f>250*1.1</f>
        <v>275</v>
      </c>
      <c r="K345" s="590">
        <f>9250*1.19</f>
        <v>11007.5</v>
      </c>
      <c r="L345" s="590">
        <f>10070*1.1</f>
        <v>11077</v>
      </c>
      <c r="M345" s="590">
        <f>5340*1.05</f>
        <v>5607</v>
      </c>
      <c r="N345" s="589" t="s">
        <v>1045</v>
      </c>
      <c r="O345" s="589" t="s">
        <v>1045</v>
      </c>
      <c r="P345" s="589" t="s">
        <v>1045</v>
      </c>
    </row>
    <row r="346" spans="1:16" s="238" customFormat="1">
      <c r="A346" s="590">
        <v>3015</v>
      </c>
      <c r="B346" s="589" t="s">
        <v>1049</v>
      </c>
      <c r="C346" s="589" t="s">
        <v>1052</v>
      </c>
      <c r="D346" s="590">
        <v>6637</v>
      </c>
      <c r="E346" s="589" t="s">
        <v>1047</v>
      </c>
      <c r="F346" s="589" t="s">
        <v>1060</v>
      </c>
      <c r="G346" s="590">
        <v>200</v>
      </c>
      <c r="H346" s="590">
        <v>61020</v>
      </c>
      <c r="I346" s="590">
        <v>55010</v>
      </c>
      <c r="J346" s="590">
        <v>250</v>
      </c>
      <c r="K346" s="590">
        <v>9250</v>
      </c>
      <c r="L346" s="590">
        <v>10070</v>
      </c>
      <c r="M346" s="590">
        <v>0</v>
      </c>
      <c r="N346" s="589" t="s">
        <v>1045</v>
      </c>
      <c r="O346" s="589" t="s">
        <v>1045</v>
      </c>
      <c r="P346" s="589" t="s">
        <v>1045</v>
      </c>
    </row>
    <row r="347" spans="1:16" s="238" customFormat="1">
      <c r="A347" s="590">
        <v>3015</v>
      </c>
      <c r="B347" s="589" t="s">
        <v>1049</v>
      </c>
      <c r="C347" s="589" t="s">
        <v>1048</v>
      </c>
      <c r="D347" s="590">
        <v>4624</v>
      </c>
      <c r="E347" s="589" t="s">
        <v>1047</v>
      </c>
      <c r="F347" s="589" t="s">
        <v>417</v>
      </c>
      <c r="G347" s="590">
        <v>200</v>
      </c>
      <c r="H347" s="590">
        <f>61020*1.05</f>
        <v>64071</v>
      </c>
      <c r="I347" s="590">
        <f>55010*1.05</f>
        <v>57760.5</v>
      </c>
      <c r="J347" s="590">
        <f>250*1.1</f>
        <v>275</v>
      </c>
      <c r="K347" s="590">
        <f>9250*1.19</f>
        <v>11007.5</v>
      </c>
      <c r="L347" s="590">
        <f>10070*1.1</f>
        <v>11077</v>
      </c>
      <c r="M347" s="590">
        <f>5340*1.05</f>
        <v>5607</v>
      </c>
      <c r="N347" s="589" t="s">
        <v>1045</v>
      </c>
      <c r="O347" s="589"/>
      <c r="P347" s="589" t="s">
        <v>1045</v>
      </c>
    </row>
    <row r="348" spans="1:16" s="238" customFormat="1">
      <c r="A348" s="590">
        <v>3015</v>
      </c>
      <c r="B348" s="589" t="s">
        <v>1049</v>
      </c>
      <c r="C348" s="589" t="s">
        <v>1052</v>
      </c>
      <c r="D348" s="590">
        <v>6637</v>
      </c>
      <c r="E348" s="589" t="s">
        <v>1055</v>
      </c>
      <c r="F348" s="589" t="s">
        <v>1060</v>
      </c>
      <c r="G348" s="590">
        <v>75</v>
      </c>
      <c r="H348" s="590">
        <v>61020</v>
      </c>
      <c r="I348" s="590">
        <v>55010</v>
      </c>
      <c r="J348" s="590">
        <v>250</v>
      </c>
      <c r="K348" s="590">
        <v>9250</v>
      </c>
      <c r="L348" s="590">
        <v>10070</v>
      </c>
      <c r="M348" s="590">
        <v>0</v>
      </c>
      <c r="N348" s="589" t="s">
        <v>1045</v>
      </c>
      <c r="O348" s="589" t="s">
        <v>1045</v>
      </c>
      <c r="P348" s="589" t="s">
        <v>1045</v>
      </c>
    </row>
    <row r="349" spans="1:16" s="238" customFormat="1">
      <c r="A349" s="590">
        <v>3015</v>
      </c>
      <c r="B349" s="589" t="s">
        <v>1049</v>
      </c>
      <c r="C349" s="589" t="s">
        <v>1048</v>
      </c>
      <c r="D349" s="590">
        <v>4624</v>
      </c>
      <c r="E349" s="589" t="s">
        <v>1055</v>
      </c>
      <c r="F349" s="589" t="s">
        <v>417</v>
      </c>
      <c r="G349" s="590">
        <v>75</v>
      </c>
      <c r="H349" s="590">
        <f>61020*1.05</f>
        <v>64071</v>
      </c>
      <c r="I349" s="590">
        <f>55010*1.05</f>
        <v>57760.5</v>
      </c>
      <c r="J349" s="590">
        <f>250*1.1</f>
        <v>275</v>
      </c>
      <c r="K349" s="590">
        <f>9250*1.19</f>
        <v>11007.5</v>
      </c>
      <c r="L349" s="590">
        <f>10070*1.1</f>
        <v>11077</v>
      </c>
      <c r="M349" s="590">
        <f>5340*1.05</f>
        <v>5607</v>
      </c>
      <c r="N349" s="589" t="s">
        <v>1045</v>
      </c>
      <c r="O349" s="589"/>
      <c r="P349" s="589" t="s">
        <v>1045</v>
      </c>
    </row>
    <row r="350" spans="1:16" s="238" customFormat="1">
      <c r="A350" s="590">
        <v>3015</v>
      </c>
      <c r="B350" s="589" t="s">
        <v>1049</v>
      </c>
      <c r="C350" s="589" t="s">
        <v>1052</v>
      </c>
      <c r="D350" s="590">
        <v>6648</v>
      </c>
      <c r="E350" s="589" t="s">
        <v>1055</v>
      </c>
      <c r="F350" s="589" t="s">
        <v>1127</v>
      </c>
      <c r="G350" s="590">
        <v>75</v>
      </c>
      <c r="H350" s="590">
        <v>61020</v>
      </c>
      <c r="I350" s="590">
        <v>55010</v>
      </c>
      <c r="J350" s="590">
        <v>250</v>
      </c>
      <c r="K350" s="590">
        <v>9250</v>
      </c>
      <c r="L350" s="590">
        <v>10070</v>
      </c>
      <c r="M350" s="590">
        <v>0</v>
      </c>
      <c r="N350" s="589" t="s">
        <v>1045</v>
      </c>
      <c r="O350" s="589" t="s">
        <v>1045</v>
      </c>
      <c r="P350" s="589" t="s">
        <v>1045</v>
      </c>
    </row>
    <row r="351" spans="1:16" s="238" customFormat="1">
      <c r="A351" s="590">
        <v>3015</v>
      </c>
      <c r="B351" s="589" t="s">
        <v>1049</v>
      </c>
      <c r="C351" s="589" t="s">
        <v>1048</v>
      </c>
      <c r="D351" s="590">
        <v>4851</v>
      </c>
      <c r="E351" s="589" t="s">
        <v>1050</v>
      </c>
      <c r="F351" s="589" t="s">
        <v>417</v>
      </c>
      <c r="G351" s="590">
        <v>325</v>
      </c>
      <c r="H351" s="590">
        <f>61020*1.05</f>
        <v>64071</v>
      </c>
      <c r="I351" s="590">
        <f>55010*1.05</f>
        <v>57760.5</v>
      </c>
      <c r="J351" s="590">
        <f>250*1.1</f>
        <v>275</v>
      </c>
      <c r="K351" s="590">
        <f>9250*1.19</f>
        <v>11007.5</v>
      </c>
      <c r="L351" s="590">
        <f>10070*1.1</f>
        <v>11077</v>
      </c>
      <c r="M351" s="590">
        <f>5340*1.05</f>
        <v>5607</v>
      </c>
      <c r="N351" s="589" t="s">
        <v>1045</v>
      </c>
      <c r="O351" s="589" t="s">
        <v>1045</v>
      </c>
      <c r="P351" s="589" t="s">
        <v>1045</v>
      </c>
    </row>
    <row r="352" spans="1:16" s="238" customFormat="1">
      <c r="A352" s="590">
        <v>3015</v>
      </c>
      <c r="B352" s="589" t="s">
        <v>1049</v>
      </c>
      <c r="C352" s="589" t="s">
        <v>1052</v>
      </c>
      <c r="D352" s="590">
        <v>6649</v>
      </c>
      <c r="E352" s="589" t="s">
        <v>1055</v>
      </c>
      <c r="F352" s="589" t="s">
        <v>419</v>
      </c>
      <c r="G352" s="590">
        <v>75</v>
      </c>
      <c r="H352" s="590">
        <v>61020</v>
      </c>
      <c r="I352" s="590">
        <v>55010</v>
      </c>
      <c r="J352" s="590">
        <v>250</v>
      </c>
      <c r="K352" s="590">
        <v>9250</v>
      </c>
      <c r="L352" s="590">
        <v>10070</v>
      </c>
      <c r="M352" s="590">
        <v>5340</v>
      </c>
      <c r="N352" s="589" t="s">
        <v>1045</v>
      </c>
      <c r="O352" s="589" t="s">
        <v>1045</v>
      </c>
      <c r="P352" s="589" t="s">
        <v>1045</v>
      </c>
    </row>
    <row r="353" spans="1:16" s="238" customFormat="1">
      <c r="A353" s="590">
        <v>3015</v>
      </c>
      <c r="B353" s="589" t="s">
        <v>1049</v>
      </c>
      <c r="C353" s="589" t="s">
        <v>1048</v>
      </c>
      <c r="D353" s="590">
        <v>4851</v>
      </c>
      <c r="E353" s="589" t="s">
        <v>1047</v>
      </c>
      <c r="F353" s="589" t="s">
        <v>417</v>
      </c>
      <c r="G353" s="590">
        <v>200</v>
      </c>
      <c r="H353" s="590">
        <f>61020*1.05</f>
        <v>64071</v>
      </c>
      <c r="I353" s="590">
        <f>55010*1.05</f>
        <v>57760.5</v>
      </c>
      <c r="J353" s="590">
        <f>250*1.1</f>
        <v>275</v>
      </c>
      <c r="K353" s="590">
        <f>9250*1.19</f>
        <v>11007.5</v>
      </c>
      <c r="L353" s="590">
        <f>10070*1.1</f>
        <v>11077</v>
      </c>
      <c r="M353" s="590">
        <f>5340*1.05</f>
        <v>5607</v>
      </c>
      <c r="N353" s="589" t="s">
        <v>1045</v>
      </c>
      <c r="O353" s="589" t="s">
        <v>1045</v>
      </c>
      <c r="P353" s="589" t="s">
        <v>1045</v>
      </c>
    </row>
    <row r="354" spans="1:16" s="238" customFormat="1">
      <c r="A354" s="590">
        <v>3015</v>
      </c>
      <c r="B354" s="589" t="s">
        <v>1049</v>
      </c>
      <c r="C354" s="589" t="s">
        <v>1052</v>
      </c>
      <c r="D354" s="590">
        <v>6650</v>
      </c>
      <c r="E354" s="589" t="s">
        <v>1050</v>
      </c>
      <c r="F354" s="589" t="s">
        <v>1129</v>
      </c>
      <c r="G354" s="590">
        <v>260</v>
      </c>
      <c r="H354" s="590">
        <v>61020</v>
      </c>
      <c r="I354" s="590">
        <v>55010</v>
      </c>
      <c r="J354" s="590">
        <v>250</v>
      </c>
      <c r="K354" s="590">
        <v>9250</v>
      </c>
      <c r="L354" s="590">
        <v>10070</v>
      </c>
      <c r="M354" s="590">
        <v>0</v>
      </c>
      <c r="N354" s="589" t="s">
        <v>1045</v>
      </c>
      <c r="O354" s="589" t="s">
        <v>1045</v>
      </c>
      <c r="P354" s="589" t="s">
        <v>1045</v>
      </c>
    </row>
    <row r="355" spans="1:16" s="238" customFormat="1">
      <c r="A355" s="590">
        <v>3015</v>
      </c>
      <c r="B355" s="589" t="s">
        <v>1049</v>
      </c>
      <c r="C355" s="589" t="s">
        <v>1048</v>
      </c>
      <c r="D355" s="590">
        <v>4851</v>
      </c>
      <c r="E355" s="589" t="s">
        <v>1055</v>
      </c>
      <c r="F355" s="589" t="s">
        <v>417</v>
      </c>
      <c r="G355" s="590">
        <v>75</v>
      </c>
      <c r="H355" s="590">
        <f>61020*1.05</f>
        <v>64071</v>
      </c>
      <c r="I355" s="590">
        <f>55010*1.05</f>
        <v>57760.5</v>
      </c>
      <c r="J355" s="590">
        <f>250*1.1</f>
        <v>275</v>
      </c>
      <c r="K355" s="590">
        <f>9250*1.19</f>
        <v>11007.5</v>
      </c>
      <c r="L355" s="590">
        <f>10070*1.1</f>
        <v>11077</v>
      </c>
      <c r="M355" s="590">
        <f>5340*1.05</f>
        <v>5607</v>
      </c>
      <c r="N355" s="589" t="s">
        <v>1045</v>
      </c>
      <c r="O355" s="589" t="s">
        <v>1045</v>
      </c>
      <c r="P355" s="589" t="s">
        <v>1045</v>
      </c>
    </row>
    <row r="356" spans="1:16" s="238" customFormat="1">
      <c r="A356" s="590">
        <v>3015</v>
      </c>
      <c r="B356" s="589" t="s">
        <v>1049</v>
      </c>
      <c r="C356" s="589" t="s">
        <v>1052</v>
      </c>
      <c r="D356" s="590">
        <v>6651</v>
      </c>
      <c r="E356" s="589" t="s">
        <v>1055</v>
      </c>
      <c r="F356" s="589" t="s">
        <v>1135</v>
      </c>
      <c r="G356" s="590">
        <v>75</v>
      </c>
      <c r="H356" s="590">
        <v>61020</v>
      </c>
      <c r="I356" s="590">
        <v>55010</v>
      </c>
      <c r="J356" s="590">
        <v>250</v>
      </c>
      <c r="K356" s="590">
        <v>9250</v>
      </c>
      <c r="L356" s="590">
        <v>10070</v>
      </c>
      <c r="M356" s="590">
        <v>0</v>
      </c>
      <c r="N356" s="589" t="s">
        <v>1045</v>
      </c>
      <c r="O356" s="589" t="s">
        <v>1045</v>
      </c>
      <c r="P356" s="589" t="s">
        <v>1045</v>
      </c>
    </row>
    <row r="357" spans="1:16" s="238" customFormat="1">
      <c r="A357" s="590">
        <v>3015</v>
      </c>
      <c r="B357" s="589" t="s">
        <v>1049</v>
      </c>
      <c r="C357" s="589" t="s">
        <v>1048</v>
      </c>
      <c r="D357" s="590">
        <v>7005</v>
      </c>
      <c r="E357" s="589" t="s">
        <v>1050</v>
      </c>
      <c r="F357" s="589" t="s">
        <v>417</v>
      </c>
      <c r="G357" s="590">
        <v>325</v>
      </c>
      <c r="H357" s="590">
        <f>61020*1.05</f>
        <v>64071</v>
      </c>
      <c r="I357" s="590">
        <f>55010*1.05</f>
        <v>57760.5</v>
      </c>
      <c r="J357" s="590">
        <f>250*1.1</f>
        <v>275</v>
      </c>
      <c r="K357" s="590">
        <f>9250*1.19</f>
        <v>11007.5</v>
      </c>
      <c r="L357" s="590">
        <f>10070*1.1</f>
        <v>11077</v>
      </c>
      <c r="M357" s="590">
        <f>5340*1.05</f>
        <v>5607</v>
      </c>
      <c r="N357" s="589" t="s">
        <v>1045</v>
      </c>
      <c r="O357" s="589" t="s">
        <v>1045</v>
      </c>
      <c r="P357" s="589" t="s">
        <v>1045</v>
      </c>
    </row>
    <row r="358" spans="1:16" s="238" customFormat="1">
      <c r="A358" s="590">
        <v>3015</v>
      </c>
      <c r="B358" s="589" t="s">
        <v>1049</v>
      </c>
      <c r="C358" s="589" t="s">
        <v>1052</v>
      </c>
      <c r="D358" s="590">
        <v>6652</v>
      </c>
      <c r="E358" s="589" t="s">
        <v>1055</v>
      </c>
      <c r="F358" s="589" t="s">
        <v>1126</v>
      </c>
      <c r="G358" s="590">
        <v>75</v>
      </c>
      <c r="H358" s="590">
        <v>61020</v>
      </c>
      <c r="I358" s="590">
        <v>55010</v>
      </c>
      <c r="J358" s="590">
        <v>250</v>
      </c>
      <c r="K358" s="590">
        <v>9250</v>
      </c>
      <c r="L358" s="590">
        <v>10070</v>
      </c>
      <c r="M358" s="590">
        <v>0</v>
      </c>
      <c r="N358" s="589" t="s">
        <v>1045</v>
      </c>
      <c r="O358" s="589" t="s">
        <v>1045</v>
      </c>
      <c r="P358" s="589" t="s">
        <v>1045</v>
      </c>
    </row>
    <row r="359" spans="1:16" s="238" customFormat="1">
      <c r="A359" s="590">
        <v>3015</v>
      </c>
      <c r="B359" s="589" t="s">
        <v>1049</v>
      </c>
      <c r="C359" s="589" t="s">
        <v>1048</v>
      </c>
      <c r="D359" s="590">
        <v>4929</v>
      </c>
      <c r="E359" s="589" t="s">
        <v>1055</v>
      </c>
      <c r="F359" s="589" t="s">
        <v>1134</v>
      </c>
      <c r="G359" s="590">
        <v>75</v>
      </c>
      <c r="H359" s="590">
        <f>61020*1.05</f>
        <v>64071</v>
      </c>
      <c r="I359" s="590">
        <f>55010*1.05</f>
        <v>57760.5</v>
      </c>
      <c r="J359" s="590">
        <f>250*1.1</f>
        <v>275</v>
      </c>
      <c r="K359" s="590">
        <f>9250*1.19</f>
        <v>11007.5</v>
      </c>
      <c r="L359" s="590">
        <f>10070*1.1</f>
        <v>11077</v>
      </c>
      <c r="M359" s="589" t="s">
        <v>1045</v>
      </c>
      <c r="N359" s="589" t="s">
        <v>1045</v>
      </c>
      <c r="O359" s="589" t="s">
        <v>1045</v>
      </c>
      <c r="P359" s="589" t="s">
        <v>1045</v>
      </c>
    </row>
    <row r="360" spans="1:16" s="238" customFormat="1">
      <c r="A360" s="590">
        <v>3015</v>
      </c>
      <c r="B360" s="589" t="s">
        <v>1049</v>
      </c>
      <c r="C360" s="589" t="s">
        <v>1052</v>
      </c>
      <c r="D360" s="590">
        <v>6653</v>
      </c>
      <c r="E360" s="589" t="s">
        <v>1047</v>
      </c>
      <c r="F360" s="589" t="s">
        <v>1125</v>
      </c>
      <c r="G360" s="590">
        <v>210</v>
      </c>
      <c r="H360" s="590">
        <v>61020</v>
      </c>
      <c r="I360" s="590">
        <v>55010</v>
      </c>
      <c r="J360" s="590">
        <v>250</v>
      </c>
      <c r="K360" s="590">
        <v>9250</v>
      </c>
      <c r="L360" s="590">
        <v>10070</v>
      </c>
      <c r="M360" s="590">
        <v>0</v>
      </c>
      <c r="N360" s="589" t="s">
        <v>1045</v>
      </c>
      <c r="O360" s="589" t="s">
        <v>1045</v>
      </c>
      <c r="P360" s="589" t="s">
        <v>1045</v>
      </c>
    </row>
    <row r="361" spans="1:16" s="238" customFormat="1">
      <c r="A361" s="590">
        <v>3015</v>
      </c>
      <c r="B361" s="589" t="s">
        <v>1049</v>
      </c>
      <c r="C361" s="589" t="s">
        <v>1048</v>
      </c>
      <c r="D361" s="590">
        <v>6655</v>
      </c>
      <c r="E361" s="589" t="s">
        <v>1055</v>
      </c>
      <c r="F361" s="589" t="s">
        <v>1133</v>
      </c>
      <c r="G361" s="590">
        <v>75</v>
      </c>
      <c r="H361" s="590">
        <f>61020*1.05</f>
        <v>64071</v>
      </c>
      <c r="I361" s="590">
        <f>55010*1.05</f>
        <v>57760.5</v>
      </c>
      <c r="J361" s="590">
        <f>250*1.1</f>
        <v>275</v>
      </c>
      <c r="K361" s="590">
        <f>9250*1.19</f>
        <v>11007.5</v>
      </c>
      <c r="L361" s="590">
        <f>10070*1.1</f>
        <v>11077</v>
      </c>
      <c r="M361" s="589" t="s">
        <v>1045</v>
      </c>
      <c r="N361" s="589" t="s">
        <v>1045</v>
      </c>
      <c r="O361" s="589" t="s">
        <v>1045</v>
      </c>
      <c r="P361" s="589" t="s">
        <v>1045</v>
      </c>
    </row>
    <row r="362" spans="1:16" s="238" customFormat="1">
      <c r="A362" s="590">
        <v>3015</v>
      </c>
      <c r="B362" s="589" t="s">
        <v>1049</v>
      </c>
      <c r="C362" s="589" t="s">
        <v>1052</v>
      </c>
      <c r="D362" s="590">
        <v>6654</v>
      </c>
      <c r="E362" s="589" t="s">
        <v>1055</v>
      </c>
      <c r="F362" s="589" t="s">
        <v>1130</v>
      </c>
      <c r="G362" s="590">
        <v>75</v>
      </c>
      <c r="H362" s="590">
        <v>61020</v>
      </c>
      <c r="I362" s="590">
        <v>55010</v>
      </c>
      <c r="J362" s="590">
        <v>250</v>
      </c>
      <c r="K362" s="590">
        <v>9250</v>
      </c>
      <c r="L362" s="590">
        <v>10070</v>
      </c>
      <c r="M362" s="590">
        <v>0</v>
      </c>
      <c r="N362" s="589" t="s">
        <v>1045</v>
      </c>
      <c r="O362" s="589" t="s">
        <v>1045</v>
      </c>
      <c r="P362" s="589" t="s">
        <v>1045</v>
      </c>
    </row>
    <row r="363" spans="1:16" s="238" customFormat="1">
      <c r="A363" s="590">
        <v>3015</v>
      </c>
      <c r="B363" s="589" t="s">
        <v>1049</v>
      </c>
      <c r="C363" s="589" t="s">
        <v>1048</v>
      </c>
      <c r="D363" s="590">
        <v>7616</v>
      </c>
      <c r="E363" s="589" t="s">
        <v>1050</v>
      </c>
      <c r="F363" s="589" t="s">
        <v>727</v>
      </c>
      <c r="G363" s="590">
        <v>400</v>
      </c>
      <c r="H363" s="590">
        <f>58870*1.05</f>
        <v>61813.5</v>
      </c>
      <c r="I363" s="590">
        <f>52860*1.05</f>
        <v>55503</v>
      </c>
      <c r="J363" s="590">
        <f>250*1.1</f>
        <v>275</v>
      </c>
      <c r="K363" s="590">
        <f>9250*1.19</f>
        <v>11007.5</v>
      </c>
      <c r="L363" s="590">
        <f>10070*1.1</f>
        <v>11077</v>
      </c>
      <c r="M363" s="590">
        <v>5607</v>
      </c>
      <c r="N363" s="589" t="s">
        <v>1045</v>
      </c>
      <c r="O363" s="589" t="s">
        <v>1045</v>
      </c>
      <c r="P363" s="589" t="s">
        <v>1045</v>
      </c>
    </row>
    <row r="364" spans="1:16" s="238" customFormat="1">
      <c r="A364" s="590">
        <v>3015</v>
      </c>
      <c r="B364" s="589" t="s">
        <v>1049</v>
      </c>
      <c r="C364" s="589" t="s">
        <v>1052</v>
      </c>
      <c r="D364" s="590">
        <v>6655</v>
      </c>
      <c r="E364" s="589" t="s">
        <v>1055</v>
      </c>
      <c r="F364" s="589" t="s">
        <v>1133</v>
      </c>
      <c r="G364" s="590">
        <v>75</v>
      </c>
      <c r="H364" s="590">
        <v>61020</v>
      </c>
      <c r="I364" s="590">
        <v>55010</v>
      </c>
      <c r="J364" s="590">
        <v>250</v>
      </c>
      <c r="K364" s="590">
        <v>9250</v>
      </c>
      <c r="L364" s="590">
        <v>10070</v>
      </c>
      <c r="M364" s="590">
        <v>0</v>
      </c>
      <c r="N364" s="589" t="s">
        <v>1045</v>
      </c>
      <c r="O364" s="589" t="s">
        <v>1045</v>
      </c>
      <c r="P364" s="589" t="s">
        <v>1045</v>
      </c>
    </row>
    <row r="365" spans="1:16" s="238" customFormat="1">
      <c r="A365" s="590">
        <v>3015</v>
      </c>
      <c r="B365" s="589" t="s">
        <v>1049</v>
      </c>
      <c r="C365" s="589" t="s">
        <v>1048</v>
      </c>
      <c r="D365" s="590">
        <v>4693</v>
      </c>
      <c r="E365" s="589" t="s">
        <v>1050</v>
      </c>
      <c r="F365" s="589" t="s">
        <v>1115</v>
      </c>
      <c r="G365" s="590">
        <v>325</v>
      </c>
      <c r="H365" s="590">
        <f>58870*1.05</f>
        <v>61813.5</v>
      </c>
      <c r="I365" s="590">
        <f>52860*1.05</f>
        <v>55503</v>
      </c>
      <c r="J365" s="590">
        <f>250*1.1</f>
        <v>275</v>
      </c>
      <c r="K365" s="590">
        <f>9250*1.19</f>
        <v>11007.5</v>
      </c>
      <c r="L365" s="590">
        <f>10070*1.1</f>
        <v>11077</v>
      </c>
      <c r="M365" s="590">
        <f>5340*1.05</f>
        <v>5607</v>
      </c>
      <c r="N365" s="589" t="s">
        <v>1045</v>
      </c>
      <c r="O365" s="589" t="s">
        <v>1045</v>
      </c>
      <c r="P365" s="589" t="s">
        <v>1045</v>
      </c>
    </row>
    <row r="366" spans="1:16" s="238" customFormat="1">
      <c r="A366" s="590">
        <v>3015</v>
      </c>
      <c r="B366" s="589" t="s">
        <v>1049</v>
      </c>
      <c r="C366" s="589" t="s">
        <v>1052</v>
      </c>
      <c r="D366" s="590">
        <v>6656</v>
      </c>
      <c r="E366" s="589" t="s">
        <v>1055</v>
      </c>
      <c r="F366" s="589" t="s">
        <v>418</v>
      </c>
      <c r="G366" s="590">
        <v>75</v>
      </c>
      <c r="H366" s="590">
        <v>61020</v>
      </c>
      <c r="I366" s="590">
        <v>55010</v>
      </c>
      <c r="J366" s="590">
        <v>250</v>
      </c>
      <c r="K366" s="590">
        <v>9250</v>
      </c>
      <c r="L366" s="590">
        <v>10070</v>
      </c>
      <c r="M366" s="590">
        <v>5340</v>
      </c>
      <c r="N366" s="589" t="s">
        <v>1045</v>
      </c>
      <c r="O366" s="589" t="s">
        <v>1045</v>
      </c>
      <c r="P366" s="589" t="s">
        <v>1045</v>
      </c>
    </row>
    <row r="367" spans="1:16" s="238" customFormat="1">
      <c r="A367" s="590">
        <v>3015</v>
      </c>
      <c r="B367" s="589" t="s">
        <v>1049</v>
      </c>
      <c r="C367" s="589" t="s">
        <v>1048</v>
      </c>
      <c r="D367" s="590">
        <v>4693</v>
      </c>
      <c r="E367" s="589" t="s">
        <v>1055</v>
      </c>
      <c r="F367" s="589" t="s">
        <v>1115</v>
      </c>
      <c r="G367" s="590">
        <v>75</v>
      </c>
      <c r="H367" s="590">
        <f>58870*1.05</f>
        <v>61813.5</v>
      </c>
      <c r="I367" s="590">
        <f>52860*1.05</f>
        <v>55503</v>
      </c>
      <c r="J367" s="590">
        <f>250*1.1</f>
        <v>275</v>
      </c>
      <c r="K367" s="590">
        <f>9250*1.19</f>
        <v>11007.5</v>
      </c>
      <c r="L367" s="590">
        <f>10070*1.1</f>
        <v>11077</v>
      </c>
      <c r="M367" s="590">
        <f>5340*1.05</f>
        <v>5607</v>
      </c>
      <c r="N367" s="589" t="s">
        <v>1045</v>
      </c>
      <c r="O367" s="589" t="s">
        <v>1045</v>
      </c>
      <c r="P367" s="589" t="s">
        <v>1045</v>
      </c>
    </row>
    <row r="368" spans="1:16" s="238" customFormat="1">
      <c r="A368" s="590">
        <v>3015</v>
      </c>
      <c r="B368" s="589" t="s">
        <v>1049</v>
      </c>
      <c r="C368" s="589" t="s">
        <v>1052</v>
      </c>
      <c r="D368" s="590">
        <v>6657</v>
      </c>
      <c r="E368" s="589" t="s">
        <v>1047</v>
      </c>
      <c r="F368" s="589" t="s">
        <v>1120</v>
      </c>
      <c r="G368" s="590">
        <v>200</v>
      </c>
      <c r="H368" s="590">
        <v>61020</v>
      </c>
      <c r="I368" s="590">
        <v>55010</v>
      </c>
      <c r="J368" s="590">
        <v>250</v>
      </c>
      <c r="K368" s="590">
        <v>9250</v>
      </c>
      <c r="L368" s="590">
        <v>10070</v>
      </c>
      <c r="M368" s="590">
        <v>0</v>
      </c>
      <c r="N368" s="589" t="s">
        <v>1045</v>
      </c>
      <c r="O368" s="589" t="s">
        <v>1045</v>
      </c>
      <c r="P368" s="589" t="s">
        <v>1045</v>
      </c>
    </row>
    <row r="369" spans="1:16" s="238" customFormat="1">
      <c r="A369" s="590">
        <v>3015</v>
      </c>
      <c r="B369" s="589" t="s">
        <v>1049</v>
      </c>
      <c r="C369" s="589" t="s">
        <v>1048</v>
      </c>
      <c r="D369" s="590">
        <v>4852</v>
      </c>
      <c r="E369" s="589" t="s">
        <v>1050</v>
      </c>
      <c r="F369" s="589" t="s">
        <v>1115</v>
      </c>
      <c r="G369" s="590">
        <v>325</v>
      </c>
      <c r="H369" s="590">
        <f>58870*1.05</f>
        <v>61813.5</v>
      </c>
      <c r="I369" s="590">
        <f>52860*1.05</f>
        <v>55503</v>
      </c>
      <c r="J369" s="590">
        <f>250*1.1</f>
        <v>275</v>
      </c>
      <c r="K369" s="590">
        <f>9250*1.19</f>
        <v>11007.5</v>
      </c>
      <c r="L369" s="590">
        <f>10070*1.1</f>
        <v>11077</v>
      </c>
      <c r="M369" s="590">
        <f>5340*1.05</f>
        <v>5607</v>
      </c>
      <c r="N369" s="589" t="s">
        <v>1045</v>
      </c>
      <c r="O369" s="589" t="s">
        <v>1045</v>
      </c>
      <c r="P369" s="589" t="s">
        <v>1045</v>
      </c>
    </row>
    <row r="370" spans="1:16" s="238" customFormat="1">
      <c r="A370" s="590">
        <v>3015</v>
      </c>
      <c r="B370" s="589" t="s">
        <v>1049</v>
      </c>
      <c r="C370" s="589" t="s">
        <v>1052</v>
      </c>
      <c r="D370" s="590">
        <v>6657</v>
      </c>
      <c r="E370" s="589" t="s">
        <v>1055</v>
      </c>
      <c r="F370" s="589" t="s">
        <v>1120</v>
      </c>
      <c r="G370" s="590">
        <v>135</v>
      </c>
      <c r="H370" s="590">
        <v>61020</v>
      </c>
      <c r="I370" s="590">
        <v>55010</v>
      </c>
      <c r="J370" s="590">
        <v>250</v>
      </c>
      <c r="K370" s="590">
        <v>9250</v>
      </c>
      <c r="L370" s="590">
        <v>10070</v>
      </c>
      <c r="M370" s="590">
        <v>0</v>
      </c>
      <c r="N370" s="589" t="s">
        <v>1045</v>
      </c>
      <c r="O370" s="589" t="s">
        <v>1045</v>
      </c>
      <c r="P370" s="589" t="s">
        <v>1045</v>
      </c>
    </row>
    <row r="371" spans="1:16" s="238" customFormat="1">
      <c r="A371" s="590">
        <v>3015</v>
      </c>
      <c r="B371" s="589" t="s">
        <v>1049</v>
      </c>
      <c r="C371" s="589" t="s">
        <v>1048</v>
      </c>
      <c r="D371" s="590">
        <v>4896</v>
      </c>
      <c r="E371" s="589" t="s">
        <v>1055</v>
      </c>
      <c r="F371" s="589" t="s">
        <v>1115</v>
      </c>
      <c r="G371" s="590">
        <v>75</v>
      </c>
      <c r="H371" s="590">
        <f>58870*1.05</f>
        <v>61813.5</v>
      </c>
      <c r="I371" s="590">
        <f>52860*1.05</f>
        <v>55503</v>
      </c>
      <c r="J371" s="590">
        <f>250*1.1</f>
        <v>275</v>
      </c>
      <c r="K371" s="590">
        <f>9250*1.19</f>
        <v>11007.5</v>
      </c>
      <c r="L371" s="590">
        <f>10070*1.1</f>
        <v>11077</v>
      </c>
      <c r="M371" s="590">
        <f>5340*1.05</f>
        <v>5607</v>
      </c>
      <c r="N371" s="589" t="s">
        <v>1045</v>
      </c>
      <c r="O371" s="589" t="s">
        <v>1045</v>
      </c>
      <c r="P371" s="589" t="s">
        <v>1045</v>
      </c>
    </row>
    <row r="372" spans="1:16" s="238" customFormat="1">
      <c r="A372" s="590">
        <v>3015</v>
      </c>
      <c r="B372" s="589" t="s">
        <v>1049</v>
      </c>
      <c r="C372" s="589" t="s">
        <v>1052</v>
      </c>
      <c r="D372" s="590">
        <v>6659</v>
      </c>
      <c r="E372" s="589" t="s">
        <v>1055</v>
      </c>
      <c r="F372" s="589" t="s">
        <v>420</v>
      </c>
      <c r="G372" s="590">
        <v>75</v>
      </c>
      <c r="H372" s="590">
        <v>61020</v>
      </c>
      <c r="I372" s="590">
        <v>55010</v>
      </c>
      <c r="J372" s="590">
        <v>250</v>
      </c>
      <c r="K372" s="590">
        <v>9250</v>
      </c>
      <c r="L372" s="590">
        <v>10070</v>
      </c>
      <c r="M372" s="590">
        <v>5340</v>
      </c>
      <c r="N372" s="589" t="s">
        <v>1045</v>
      </c>
      <c r="O372" s="589" t="s">
        <v>1045</v>
      </c>
      <c r="P372" s="589" t="s">
        <v>1045</v>
      </c>
    </row>
    <row r="373" spans="1:16" s="238" customFormat="1">
      <c r="A373" s="590">
        <v>3015</v>
      </c>
      <c r="B373" s="589" t="s">
        <v>1049</v>
      </c>
      <c r="C373" s="589" t="s">
        <v>1048</v>
      </c>
      <c r="D373" s="590">
        <v>4853</v>
      </c>
      <c r="E373" s="589" t="s">
        <v>1050</v>
      </c>
      <c r="F373" s="589" t="s">
        <v>1132</v>
      </c>
      <c r="G373" s="590">
        <v>190</v>
      </c>
      <c r="H373" s="590">
        <f>61020*1.05</f>
        <v>64071</v>
      </c>
      <c r="I373" s="590">
        <f>55010*1.05</f>
        <v>57760.5</v>
      </c>
      <c r="J373" s="590">
        <f>250*1.1</f>
        <v>275</v>
      </c>
      <c r="K373" s="590">
        <f>9250*1.19</f>
        <v>11007.5</v>
      </c>
      <c r="L373" s="590">
        <f>10070*1.1</f>
        <v>11077</v>
      </c>
      <c r="M373" s="589" t="s">
        <v>1045</v>
      </c>
      <c r="N373" s="589" t="s">
        <v>1045</v>
      </c>
      <c r="O373" s="589" t="s">
        <v>1045</v>
      </c>
      <c r="P373" s="589" t="s">
        <v>1045</v>
      </c>
    </row>
    <row r="374" spans="1:16" s="238" customFormat="1">
      <c r="A374" s="590">
        <v>3015</v>
      </c>
      <c r="B374" s="589" t="s">
        <v>1049</v>
      </c>
      <c r="C374" s="589" t="s">
        <v>1052</v>
      </c>
      <c r="D374" s="590">
        <v>6660</v>
      </c>
      <c r="E374" s="589" t="s">
        <v>1055</v>
      </c>
      <c r="F374" s="589" t="s">
        <v>1102</v>
      </c>
      <c r="G374" s="590">
        <v>75</v>
      </c>
      <c r="H374" s="590">
        <v>61020</v>
      </c>
      <c r="I374" s="590">
        <v>55010</v>
      </c>
      <c r="J374" s="590">
        <v>250</v>
      </c>
      <c r="K374" s="590">
        <v>9250</v>
      </c>
      <c r="L374" s="590">
        <v>10070</v>
      </c>
      <c r="M374" s="590">
        <v>0</v>
      </c>
      <c r="N374" s="589" t="s">
        <v>1045</v>
      </c>
      <c r="O374" s="589" t="s">
        <v>1045</v>
      </c>
      <c r="P374" s="589" t="s">
        <v>1045</v>
      </c>
    </row>
    <row r="375" spans="1:16" s="238" customFormat="1">
      <c r="A375" s="590">
        <v>3015</v>
      </c>
      <c r="B375" s="589" t="s">
        <v>1049</v>
      </c>
      <c r="C375" s="589" t="s">
        <v>1052</v>
      </c>
      <c r="D375" s="590">
        <v>6661</v>
      </c>
      <c r="E375" s="589" t="s">
        <v>1055</v>
      </c>
      <c r="F375" s="589" t="s">
        <v>1091</v>
      </c>
      <c r="G375" s="590">
        <v>75</v>
      </c>
      <c r="H375" s="590">
        <v>61020</v>
      </c>
      <c r="I375" s="590">
        <v>55010</v>
      </c>
      <c r="J375" s="590">
        <v>250</v>
      </c>
      <c r="K375" s="590">
        <v>9250</v>
      </c>
      <c r="L375" s="590">
        <v>10070</v>
      </c>
      <c r="M375" s="590">
        <v>0</v>
      </c>
      <c r="N375" s="589" t="s">
        <v>1045</v>
      </c>
      <c r="O375" s="589" t="s">
        <v>1045</v>
      </c>
      <c r="P375" s="589" t="s">
        <v>1045</v>
      </c>
    </row>
    <row r="376" spans="1:16" s="238" customFormat="1">
      <c r="A376" s="590">
        <v>3015</v>
      </c>
      <c r="B376" s="589" t="s">
        <v>1049</v>
      </c>
      <c r="C376" s="589" t="s">
        <v>1048</v>
      </c>
      <c r="D376" s="590">
        <v>4930</v>
      </c>
      <c r="E376" s="589" t="s">
        <v>1047</v>
      </c>
      <c r="F376" s="589" t="s">
        <v>1132</v>
      </c>
      <c r="G376" s="590">
        <v>150</v>
      </c>
      <c r="H376" s="590">
        <f>61020*1.05</f>
        <v>64071</v>
      </c>
      <c r="I376" s="590">
        <f>55010*1.05</f>
        <v>57760.5</v>
      </c>
      <c r="J376" s="590">
        <f>250*1.1</f>
        <v>275</v>
      </c>
      <c r="K376" s="590">
        <f>9250*1.19</f>
        <v>11007.5</v>
      </c>
      <c r="L376" s="590">
        <f>10070*1.1</f>
        <v>11077</v>
      </c>
      <c r="M376" s="589" t="s">
        <v>1045</v>
      </c>
      <c r="N376" s="589" t="s">
        <v>1045</v>
      </c>
      <c r="O376" s="589" t="s">
        <v>1045</v>
      </c>
      <c r="P376" s="589" t="s">
        <v>1045</v>
      </c>
    </row>
    <row r="377" spans="1:16" s="238" customFormat="1">
      <c r="A377" s="590">
        <v>3015</v>
      </c>
      <c r="B377" s="589" t="s">
        <v>1049</v>
      </c>
      <c r="C377" s="589" t="s">
        <v>1048</v>
      </c>
      <c r="D377" s="590">
        <v>5813</v>
      </c>
      <c r="E377" s="589" t="s">
        <v>1050</v>
      </c>
      <c r="F377" s="589" t="s">
        <v>1132</v>
      </c>
      <c r="G377" s="590">
        <v>190</v>
      </c>
      <c r="H377" s="590">
        <f>61020*1.05</f>
        <v>64071</v>
      </c>
      <c r="I377" s="590">
        <f>55010*1.05</f>
        <v>57760.5</v>
      </c>
      <c r="J377" s="590">
        <f>250*1.1</f>
        <v>275</v>
      </c>
      <c r="K377" s="590">
        <f>9250*1.19</f>
        <v>11007.5</v>
      </c>
      <c r="L377" s="590">
        <f>10070*1.1</f>
        <v>11077</v>
      </c>
      <c r="M377" s="589" t="s">
        <v>1045</v>
      </c>
      <c r="N377" s="589" t="s">
        <v>1045</v>
      </c>
      <c r="O377" s="589" t="s">
        <v>1045</v>
      </c>
      <c r="P377" s="589" t="s">
        <v>1045</v>
      </c>
    </row>
    <row r="378" spans="1:16" s="238" customFormat="1">
      <c r="A378" s="590">
        <v>3015</v>
      </c>
      <c r="B378" s="589" t="s">
        <v>1049</v>
      </c>
      <c r="C378" s="589" t="s">
        <v>1052</v>
      </c>
      <c r="D378" s="590">
        <v>6677</v>
      </c>
      <c r="E378" s="589" t="s">
        <v>1047</v>
      </c>
      <c r="F378" s="589" t="s">
        <v>1132</v>
      </c>
      <c r="G378" s="590">
        <v>150</v>
      </c>
      <c r="H378" s="590">
        <v>61020</v>
      </c>
      <c r="I378" s="590">
        <v>55010</v>
      </c>
      <c r="J378" s="590">
        <v>250</v>
      </c>
      <c r="K378" s="590">
        <v>9250</v>
      </c>
      <c r="L378" s="590">
        <v>10070</v>
      </c>
      <c r="M378" s="590">
        <v>0</v>
      </c>
      <c r="N378" s="589" t="s">
        <v>1045</v>
      </c>
      <c r="O378" s="589" t="s">
        <v>1045</v>
      </c>
      <c r="P378" s="589" t="s">
        <v>1045</v>
      </c>
    </row>
    <row r="379" spans="1:16" s="238" customFormat="1">
      <c r="A379" s="590">
        <v>3015</v>
      </c>
      <c r="B379" s="589" t="s">
        <v>1049</v>
      </c>
      <c r="C379" s="589" t="s">
        <v>1048</v>
      </c>
      <c r="D379" s="590">
        <v>6677</v>
      </c>
      <c r="E379" s="589" t="s">
        <v>1047</v>
      </c>
      <c r="F379" s="589" t="s">
        <v>1132</v>
      </c>
      <c r="G379" s="590">
        <v>150</v>
      </c>
      <c r="H379" s="590">
        <f>61020*1.05</f>
        <v>64071</v>
      </c>
      <c r="I379" s="590">
        <f>55010*1.05</f>
        <v>57760.5</v>
      </c>
      <c r="J379" s="590">
        <f>250*1.1</f>
        <v>275</v>
      </c>
      <c r="K379" s="590">
        <f>9250*1.19</f>
        <v>11007.5</v>
      </c>
      <c r="L379" s="590">
        <f>10070*1.1</f>
        <v>11077</v>
      </c>
      <c r="M379" s="589" t="s">
        <v>1045</v>
      </c>
      <c r="N379" s="589" t="s">
        <v>1045</v>
      </c>
      <c r="O379" s="589" t="s">
        <v>1045</v>
      </c>
      <c r="P379" s="589" t="s">
        <v>1045</v>
      </c>
    </row>
    <row r="380" spans="1:16" s="238" customFormat="1">
      <c r="A380" s="590">
        <v>3015</v>
      </c>
      <c r="B380" s="589" t="s">
        <v>1049</v>
      </c>
      <c r="C380" s="589" t="s">
        <v>1052</v>
      </c>
      <c r="D380" s="590">
        <v>6690</v>
      </c>
      <c r="E380" s="589" t="s">
        <v>1050</v>
      </c>
      <c r="F380" s="589" t="s">
        <v>1131</v>
      </c>
      <c r="G380" s="590">
        <v>300</v>
      </c>
      <c r="H380" s="590">
        <v>61020</v>
      </c>
      <c r="I380" s="590">
        <v>55010</v>
      </c>
      <c r="J380" s="590">
        <v>250</v>
      </c>
      <c r="K380" s="590">
        <v>9250</v>
      </c>
      <c r="L380" s="590">
        <v>10070</v>
      </c>
      <c r="M380" s="590">
        <v>0</v>
      </c>
      <c r="N380" s="589" t="s">
        <v>1045</v>
      </c>
      <c r="O380" s="589" t="s">
        <v>1045</v>
      </c>
      <c r="P380" s="589" t="s">
        <v>1045</v>
      </c>
    </row>
    <row r="381" spans="1:16" s="238" customFormat="1">
      <c r="A381" s="590">
        <v>3015</v>
      </c>
      <c r="B381" s="589" t="s">
        <v>1049</v>
      </c>
      <c r="C381" s="589" t="s">
        <v>1048</v>
      </c>
      <c r="D381" s="590">
        <v>4476</v>
      </c>
      <c r="E381" s="589" t="s">
        <v>1047</v>
      </c>
      <c r="F381" s="589" t="s">
        <v>1130</v>
      </c>
      <c r="G381" s="590">
        <v>200</v>
      </c>
      <c r="H381" s="590">
        <f>61020*1.05</f>
        <v>64071</v>
      </c>
      <c r="I381" s="590">
        <f>55010*1.05</f>
        <v>57760.5</v>
      </c>
      <c r="J381" s="590">
        <f>250*1.1</f>
        <v>275</v>
      </c>
      <c r="K381" s="590">
        <f>9250*1.19</f>
        <v>11007.5</v>
      </c>
      <c r="L381" s="590">
        <f>10070*1.1</f>
        <v>11077</v>
      </c>
      <c r="M381" s="589" t="s">
        <v>1045</v>
      </c>
      <c r="N381" s="589" t="s">
        <v>1045</v>
      </c>
      <c r="O381" s="589" t="s">
        <v>1045</v>
      </c>
      <c r="P381" s="589" t="s">
        <v>1045</v>
      </c>
    </row>
    <row r="382" spans="1:16" s="238" customFormat="1">
      <c r="A382" s="590">
        <v>3015</v>
      </c>
      <c r="B382" s="589" t="s">
        <v>1049</v>
      </c>
      <c r="C382" s="589" t="s">
        <v>1052</v>
      </c>
      <c r="D382" s="590">
        <v>6690</v>
      </c>
      <c r="E382" s="589" t="s">
        <v>1047</v>
      </c>
      <c r="F382" s="589" t="s">
        <v>1131</v>
      </c>
      <c r="G382" s="590">
        <v>180</v>
      </c>
      <c r="H382" s="590">
        <v>61020</v>
      </c>
      <c r="I382" s="590">
        <v>55010</v>
      </c>
      <c r="J382" s="590">
        <v>250</v>
      </c>
      <c r="K382" s="590">
        <v>9250</v>
      </c>
      <c r="L382" s="590">
        <v>10070</v>
      </c>
      <c r="M382" s="590">
        <v>0</v>
      </c>
      <c r="N382" s="589" t="s">
        <v>1045</v>
      </c>
      <c r="O382" s="589" t="s">
        <v>1045</v>
      </c>
      <c r="P382" s="589" t="s">
        <v>1045</v>
      </c>
    </row>
    <row r="383" spans="1:16" s="238" customFormat="1">
      <c r="A383" s="590">
        <v>3015</v>
      </c>
      <c r="B383" s="589" t="s">
        <v>1049</v>
      </c>
      <c r="C383" s="589" t="s">
        <v>1048</v>
      </c>
      <c r="D383" s="590">
        <v>4881</v>
      </c>
      <c r="E383" s="589" t="s">
        <v>1055</v>
      </c>
      <c r="F383" s="589" t="s">
        <v>1130</v>
      </c>
      <c r="G383" s="590">
        <v>75</v>
      </c>
      <c r="H383" s="590">
        <f>61020*1.05</f>
        <v>64071</v>
      </c>
      <c r="I383" s="590">
        <f>55010*1.05</f>
        <v>57760.5</v>
      </c>
      <c r="J383" s="590">
        <f>250*1.1</f>
        <v>275</v>
      </c>
      <c r="K383" s="590">
        <f>9250*1.19</f>
        <v>11007.5</v>
      </c>
      <c r="L383" s="590">
        <f>10070*1.1</f>
        <v>11077</v>
      </c>
      <c r="M383" s="589" t="s">
        <v>1045</v>
      </c>
      <c r="N383" s="589" t="s">
        <v>1045</v>
      </c>
      <c r="O383" s="589" t="s">
        <v>1045</v>
      </c>
      <c r="P383" s="589" t="s">
        <v>1045</v>
      </c>
    </row>
    <row r="384" spans="1:16" s="238" customFormat="1">
      <c r="A384" s="590">
        <v>3015</v>
      </c>
      <c r="B384" s="589" t="s">
        <v>1049</v>
      </c>
      <c r="C384" s="589" t="s">
        <v>1052</v>
      </c>
      <c r="D384" s="590">
        <v>6690</v>
      </c>
      <c r="E384" s="589" t="s">
        <v>1055</v>
      </c>
      <c r="F384" s="589" t="s">
        <v>1131</v>
      </c>
      <c r="G384" s="590">
        <v>60</v>
      </c>
      <c r="H384" s="590">
        <v>61020</v>
      </c>
      <c r="I384" s="590">
        <v>55010</v>
      </c>
      <c r="J384" s="590">
        <v>250</v>
      </c>
      <c r="K384" s="590">
        <v>9250</v>
      </c>
      <c r="L384" s="590">
        <v>10070</v>
      </c>
      <c r="M384" s="590">
        <v>0</v>
      </c>
      <c r="N384" s="589" t="s">
        <v>1045</v>
      </c>
      <c r="O384" s="589" t="s">
        <v>1045</v>
      </c>
      <c r="P384" s="589" t="s">
        <v>1045</v>
      </c>
    </row>
    <row r="385" spans="1:16" s="238" customFormat="1">
      <c r="A385" s="590">
        <v>3015</v>
      </c>
      <c r="B385" s="589" t="s">
        <v>1049</v>
      </c>
      <c r="C385" s="589" t="s">
        <v>1048</v>
      </c>
      <c r="D385" s="590">
        <v>4897</v>
      </c>
      <c r="E385" s="589" t="s">
        <v>1047</v>
      </c>
      <c r="F385" s="589" t="s">
        <v>1130</v>
      </c>
      <c r="G385" s="590">
        <v>200</v>
      </c>
      <c r="H385" s="590">
        <f>61020*1.05</f>
        <v>64071</v>
      </c>
      <c r="I385" s="590">
        <f>55010*1.05</f>
        <v>57760.5</v>
      </c>
      <c r="J385" s="590">
        <f>250*1.1</f>
        <v>275</v>
      </c>
      <c r="K385" s="590">
        <f>9250*1.19</f>
        <v>11007.5</v>
      </c>
      <c r="L385" s="590">
        <f>10070*1.1</f>
        <v>11077</v>
      </c>
      <c r="M385" s="589" t="s">
        <v>1045</v>
      </c>
      <c r="N385" s="589" t="s">
        <v>1045</v>
      </c>
      <c r="O385" s="589" t="s">
        <v>1045</v>
      </c>
      <c r="P385" s="589" t="s">
        <v>1045</v>
      </c>
    </row>
    <row r="386" spans="1:16" s="238" customFormat="1">
      <c r="A386" s="590">
        <v>3015</v>
      </c>
      <c r="B386" s="589" t="s">
        <v>1049</v>
      </c>
      <c r="C386" s="589" t="s">
        <v>1052</v>
      </c>
      <c r="D386" s="590">
        <v>6707</v>
      </c>
      <c r="E386" s="589" t="s">
        <v>1055</v>
      </c>
      <c r="F386" s="589" t="s">
        <v>1129</v>
      </c>
      <c r="G386" s="590">
        <v>75</v>
      </c>
      <c r="H386" s="590">
        <v>61020</v>
      </c>
      <c r="I386" s="590">
        <v>55010</v>
      </c>
      <c r="J386" s="590">
        <v>250</v>
      </c>
      <c r="K386" s="590">
        <v>9250</v>
      </c>
      <c r="L386" s="590">
        <v>10070</v>
      </c>
      <c r="M386" s="590">
        <v>0</v>
      </c>
      <c r="N386" s="589" t="s">
        <v>1045</v>
      </c>
      <c r="O386" s="589" t="s">
        <v>1045</v>
      </c>
      <c r="P386" s="589" t="s">
        <v>1045</v>
      </c>
    </row>
    <row r="387" spans="1:16" s="238" customFormat="1">
      <c r="A387" s="590">
        <v>3015</v>
      </c>
      <c r="B387" s="589" t="s">
        <v>1049</v>
      </c>
      <c r="C387" s="589" t="s">
        <v>1052</v>
      </c>
      <c r="D387" s="590">
        <v>7004</v>
      </c>
      <c r="E387" s="589" t="s">
        <v>1050</v>
      </c>
      <c r="F387" s="589" t="s">
        <v>419</v>
      </c>
      <c r="G387" s="590">
        <v>325</v>
      </c>
      <c r="H387" s="590">
        <v>61020</v>
      </c>
      <c r="I387" s="590">
        <v>55010</v>
      </c>
      <c r="J387" s="590">
        <v>250</v>
      </c>
      <c r="K387" s="590">
        <v>9250</v>
      </c>
      <c r="L387" s="590">
        <v>10070</v>
      </c>
      <c r="M387" s="590">
        <v>5340</v>
      </c>
      <c r="N387" s="589" t="s">
        <v>1045</v>
      </c>
      <c r="O387" s="589" t="s">
        <v>1045</v>
      </c>
      <c r="P387" s="589" t="s">
        <v>1045</v>
      </c>
    </row>
    <row r="388" spans="1:16" s="238" customFormat="1">
      <c r="A388" s="590">
        <v>3015</v>
      </c>
      <c r="B388" s="589" t="s">
        <v>1049</v>
      </c>
      <c r="C388" s="589" t="s">
        <v>1048</v>
      </c>
      <c r="D388" s="590">
        <v>6654</v>
      </c>
      <c r="E388" s="589" t="s">
        <v>1055</v>
      </c>
      <c r="F388" s="589" t="s">
        <v>1130</v>
      </c>
      <c r="G388" s="590">
        <v>75</v>
      </c>
      <c r="H388" s="590">
        <f>61020*1.05</f>
        <v>64071</v>
      </c>
      <c r="I388" s="590">
        <f>55010*1.05</f>
        <v>57760.5</v>
      </c>
      <c r="J388" s="590">
        <f>250*1.1</f>
        <v>275</v>
      </c>
      <c r="K388" s="590">
        <f>9250*1.19</f>
        <v>11007.5</v>
      </c>
      <c r="L388" s="590">
        <f>10070*1.1</f>
        <v>11077</v>
      </c>
      <c r="M388" s="589" t="s">
        <v>1045</v>
      </c>
      <c r="N388" s="589" t="s">
        <v>1045</v>
      </c>
      <c r="O388" s="589" t="s">
        <v>1045</v>
      </c>
      <c r="P388" s="589" t="s">
        <v>1045</v>
      </c>
    </row>
    <row r="389" spans="1:16" s="238" customFormat="1">
      <c r="A389" s="590">
        <v>3015</v>
      </c>
      <c r="B389" s="589" t="s">
        <v>1049</v>
      </c>
      <c r="C389" s="589" t="s">
        <v>1048</v>
      </c>
      <c r="D389" s="590">
        <v>4805</v>
      </c>
      <c r="E389" s="589" t="s">
        <v>1047</v>
      </c>
      <c r="F389" s="589" t="s">
        <v>1112</v>
      </c>
      <c r="G389" s="590">
        <v>200</v>
      </c>
      <c r="H389" s="590">
        <f>58870*1.05</f>
        <v>61813.5</v>
      </c>
      <c r="I389" s="590">
        <f>52860*1.05</f>
        <v>55503</v>
      </c>
      <c r="J389" s="590">
        <f>250*1.1</f>
        <v>275</v>
      </c>
      <c r="K389" s="590">
        <f>9250*1.19</f>
        <v>11007.5</v>
      </c>
      <c r="L389" s="590">
        <f>10070*1.1</f>
        <v>11077</v>
      </c>
      <c r="M389" s="589" t="s">
        <v>1045</v>
      </c>
      <c r="N389" s="589" t="s">
        <v>1045</v>
      </c>
      <c r="O389" s="589" t="s">
        <v>1045</v>
      </c>
      <c r="P389" s="589" t="s">
        <v>1045</v>
      </c>
    </row>
    <row r="390" spans="1:16" s="238" customFormat="1">
      <c r="A390" s="590">
        <v>3015</v>
      </c>
      <c r="B390" s="589" t="s">
        <v>1049</v>
      </c>
      <c r="C390" s="589" t="s">
        <v>1052</v>
      </c>
      <c r="D390" s="590">
        <v>7005</v>
      </c>
      <c r="E390" s="589" t="s">
        <v>1050</v>
      </c>
      <c r="F390" s="589" t="s">
        <v>417</v>
      </c>
      <c r="G390" s="590">
        <v>325</v>
      </c>
      <c r="H390" s="590">
        <v>61020</v>
      </c>
      <c r="I390" s="590">
        <v>55010</v>
      </c>
      <c r="J390" s="590">
        <v>250</v>
      </c>
      <c r="K390" s="590">
        <v>9250</v>
      </c>
      <c r="L390" s="590">
        <v>10070</v>
      </c>
      <c r="M390" s="590">
        <v>5340</v>
      </c>
      <c r="N390" s="589" t="s">
        <v>1045</v>
      </c>
      <c r="O390" s="589" t="s">
        <v>1045</v>
      </c>
      <c r="P390" s="589" t="s">
        <v>1045</v>
      </c>
    </row>
    <row r="391" spans="1:16" s="238" customFormat="1">
      <c r="A391" s="590">
        <v>3015</v>
      </c>
      <c r="B391" s="589" t="s">
        <v>1049</v>
      </c>
      <c r="C391" s="589" t="s">
        <v>1048</v>
      </c>
      <c r="D391" s="590">
        <v>4898</v>
      </c>
      <c r="E391" s="589" t="s">
        <v>1055</v>
      </c>
      <c r="F391" s="589" t="s">
        <v>1112</v>
      </c>
      <c r="G391" s="590">
        <v>75</v>
      </c>
      <c r="H391" s="590">
        <f>58870*1.05</f>
        <v>61813.5</v>
      </c>
      <c r="I391" s="590">
        <f>52860*1.05</f>
        <v>55503</v>
      </c>
      <c r="J391" s="590">
        <f>250*1.1</f>
        <v>275</v>
      </c>
      <c r="K391" s="590">
        <f>9250*1.19</f>
        <v>11007.5</v>
      </c>
      <c r="L391" s="590">
        <f>10070*1.1</f>
        <v>11077</v>
      </c>
      <c r="M391" s="589" t="s">
        <v>1045</v>
      </c>
      <c r="N391" s="589" t="s">
        <v>1045</v>
      </c>
      <c r="O391" s="589" t="s">
        <v>1045</v>
      </c>
      <c r="P391" s="589" t="s">
        <v>1045</v>
      </c>
    </row>
    <row r="392" spans="1:16" s="238" customFormat="1">
      <c r="A392" s="590">
        <v>3015</v>
      </c>
      <c r="B392" s="589" t="s">
        <v>1049</v>
      </c>
      <c r="C392" s="589" t="s">
        <v>1052</v>
      </c>
      <c r="D392" s="590">
        <v>7006</v>
      </c>
      <c r="E392" s="589" t="s">
        <v>1050</v>
      </c>
      <c r="F392" s="589" t="s">
        <v>1120</v>
      </c>
      <c r="G392" s="590">
        <v>375</v>
      </c>
      <c r="H392" s="590">
        <v>61020</v>
      </c>
      <c r="I392" s="590">
        <v>55010</v>
      </c>
      <c r="J392" s="590">
        <v>250</v>
      </c>
      <c r="K392" s="590">
        <v>9250</v>
      </c>
      <c r="L392" s="590">
        <v>10070</v>
      </c>
      <c r="M392" s="590">
        <v>0</v>
      </c>
      <c r="N392" s="589" t="s">
        <v>1045</v>
      </c>
      <c r="O392" s="589" t="s">
        <v>1045</v>
      </c>
      <c r="P392" s="589" t="s">
        <v>1045</v>
      </c>
    </row>
    <row r="393" spans="1:16" s="238" customFormat="1">
      <c r="A393" s="590">
        <v>3015</v>
      </c>
      <c r="B393" s="589" t="s">
        <v>1049</v>
      </c>
      <c r="C393" s="589" t="s">
        <v>1048</v>
      </c>
      <c r="D393" s="590">
        <v>4899</v>
      </c>
      <c r="E393" s="589" t="s">
        <v>1055</v>
      </c>
      <c r="F393" s="589" t="s">
        <v>1076</v>
      </c>
      <c r="G393" s="590">
        <v>75</v>
      </c>
      <c r="H393" s="590">
        <f>58870*1.05</f>
        <v>61813.5</v>
      </c>
      <c r="I393" s="590">
        <f>52860*1.05</f>
        <v>55503</v>
      </c>
      <c r="J393" s="590">
        <f>250*1.1</f>
        <v>275</v>
      </c>
      <c r="K393" s="590">
        <f>9250*1.19</f>
        <v>11007.5</v>
      </c>
      <c r="L393" s="590">
        <f>10070*1.1</f>
        <v>11077</v>
      </c>
      <c r="M393" s="589" t="s">
        <v>1045</v>
      </c>
      <c r="N393" s="589" t="s">
        <v>1045</v>
      </c>
      <c r="O393" s="589" t="s">
        <v>1045</v>
      </c>
      <c r="P393" s="589" t="s">
        <v>1045</v>
      </c>
    </row>
    <row r="394" spans="1:16" s="238" customFormat="1">
      <c r="A394" s="590">
        <v>3015</v>
      </c>
      <c r="B394" s="589" t="s">
        <v>1049</v>
      </c>
      <c r="C394" s="589" t="s">
        <v>1052</v>
      </c>
      <c r="D394" s="590">
        <v>7006</v>
      </c>
      <c r="E394" s="589" t="s">
        <v>1047</v>
      </c>
      <c r="F394" s="589" t="s">
        <v>1120</v>
      </c>
      <c r="G394" s="590">
        <v>250</v>
      </c>
      <c r="H394" s="590">
        <v>61020</v>
      </c>
      <c r="I394" s="590">
        <v>55010</v>
      </c>
      <c r="J394" s="590">
        <v>250</v>
      </c>
      <c r="K394" s="590">
        <v>9250</v>
      </c>
      <c r="L394" s="590">
        <v>10070</v>
      </c>
      <c r="M394" s="590">
        <v>0</v>
      </c>
      <c r="N394" s="589" t="s">
        <v>1045</v>
      </c>
      <c r="O394" s="589" t="s">
        <v>1045</v>
      </c>
      <c r="P394" s="589" t="s">
        <v>1045</v>
      </c>
    </row>
    <row r="395" spans="1:16" s="238" customFormat="1">
      <c r="A395" s="590">
        <v>3015</v>
      </c>
      <c r="B395" s="589" t="s">
        <v>1049</v>
      </c>
      <c r="C395" s="589" t="s">
        <v>1048</v>
      </c>
      <c r="D395" s="590">
        <v>5739</v>
      </c>
      <c r="E395" s="589" t="s">
        <v>1047</v>
      </c>
      <c r="F395" s="589" t="s">
        <v>1076</v>
      </c>
      <c r="G395" s="590">
        <v>200</v>
      </c>
      <c r="H395" s="590">
        <f>58870*1.05</f>
        <v>61813.5</v>
      </c>
      <c r="I395" s="590">
        <f>52860*1.05</f>
        <v>55503</v>
      </c>
      <c r="J395" s="590">
        <f>250*1.1</f>
        <v>275</v>
      </c>
      <c r="K395" s="590">
        <f>9250*1.19</f>
        <v>11007.5</v>
      </c>
      <c r="L395" s="590">
        <f>10070*1.1</f>
        <v>11077</v>
      </c>
      <c r="M395" s="589" t="s">
        <v>1045</v>
      </c>
      <c r="N395" s="589" t="s">
        <v>1045</v>
      </c>
      <c r="O395" s="589" t="s">
        <v>1045</v>
      </c>
      <c r="P395" s="589" t="s">
        <v>1045</v>
      </c>
    </row>
    <row r="396" spans="1:16" s="238" customFormat="1">
      <c r="A396" s="590">
        <v>3015</v>
      </c>
      <c r="B396" s="589" t="s">
        <v>1049</v>
      </c>
      <c r="C396" s="589" t="s">
        <v>1052</v>
      </c>
      <c r="D396" s="590">
        <v>7007</v>
      </c>
      <c r="E396" s="589" t="s">
        <v>1050</v>
      </c>
      <c r="F396" s="589" t="s">
        <v>1091</v>
      </c>
      <c r="G396" s="590">
        <v>325</v>
      </c>
      <c r="H396" s="590">
        <v>61020</v>
      </c>
      <c r="I396" s="590">
        <v>55010</v>
      </c>
      <c r="J396" s="590">
        <v>250</v>
      </c>
      <c r="K396" s="590">
        <v>9250</v>
      </c>
      <c r="L396" s="590">
        <v>10070</v>
      </c>
      <c r="M396" s="590">
        <v>0</v>
      </c>
      <c r="N396" s="589" t="s">
        <v>1045</v>
      </c>
      <c r="O396" s="589" t="s">
        <v>1045</v>
      </c>
      <c r="P396" s="589" t="s">
        <v>1045</v>
      </c>
    </row>
    <row r="397" spans="1:16" s="238" customFormat="1">
      <c r="A397" s="590">
        <v>3015</v>
      </c>
      <c r="B397" s="589" t="s">
        <v>1049</v>
      </c>
      <c r="C397" s="589" t="s">
        <v>1048</v>
      </c>
      <c r="D397" s="590">
        <v>5739</v>
      </c>
      <c r="E397" s="589" t="s">
        <v>1055</v>
      </c>
      <c r="F397" s="589" t="s">
        <v>1076</v>
      </c>
      <c r="G397" s="590">
        <v>75</v>
      </c>
      <c r="H397" s="590">
        <f>58870*1.05</f>
        <v>61813.5</v>
      </c>
      <c r="I397" s="590">
        <f>52860*1.05</f>
        <v>55503</v>
      </c>
      <c r="J397" s="590">
        <f>250*1.1</f>
        <v>275</v>
      </c>
      <c r="K397" s="590">
        <f>9250*1.19</f>
        <v>11007.5</v>
      </c>
      <c r="L397" s="590">
        <f>10070*1.1</f>
        <v>11077</v>
      </c>
      <c r="M397" s="589" t="s">
        <v>1045</v>
      </c>
      <c r="N397" s="589" t="s">
        <v>1045</v>
      </c>
      <c r="O397" s="589" t="s">
        <v>1045</v>
      </c>
      <c r="P397" s="589" t="s">
        <v>1045</v>
      </c>
    </row>
    <row r="398" spans="1:16" s="238" customFormat="1">
      <c r="A398" s="590">
        <v>3015</v>
      </c>
      <c r="B398" s="589" t="s">
        <v>1049</v>
      </c>
      <c r="C398" s="589" t="s">
        <v>1052</v>
      </c>
      <c r="D398" s="590">
        <v>7020</v>
      </c>
      <c r="E398" s="589" t="s">
        <v>1055</v>
      </c>
      <c r="F398" s="589" t="s">
        <v>1120</v>
      </c>
      <c r="G398" s="590">
        <v>125</v>
      </c>
      <c r="H398" s="590">
        <v>61020</v>
      </c>
      <c r="I398" s="590">
        <v>55010</v>
      </c>
      <c r="J398" s="590">
        <v>250</v>
      </c>
      <c r="K398" s="590">
        <v>9250</v>
      </c>
      <c r="L398" s="590">
        <v>10070</v>
      </c>
      <c r="M398" s="590">
        <v>0</v>
      </c>
      <c r="N398" s="589" t="s">
        <v>1045</v>
      </c>
      <c r="O398" s="589" t="s">
        <v>1045</v>
      </c>
      <c r="P398" s="589" t="s">
        <v>1045</v>
      </c>
    </row>
    <row r="399" spans="1:16" s="238" customFormat="1">
      <c r="A399" s="590">
        <v>3015</v>
      </c>
      <c r="B399" s="589" t="s">
        <v>1049</v>
      </c>
      <c r="C399" s="589" t="s">
        <v>1048</v>
      </c>
      <c r="D399" s="590">
        <v>6019</v>
      </c>
      <c r="E399" s="589" t="s">
        <v>1047</v>
      </c>
      <c r="F399" s="589" t="s">
        <v>1076</v>
      </c>
      <c r="G399" s="590">
        <v>200</v>
      </c>
      <c r="H399" s="590">
        <f>58870*1.05</f>
        <v>61813.5</v>
      </c>
      <c r="I399" s="590">
        <f>52860*1.05</f>
        <v>55503</v>
      </c>
      <c r="J399" s="590">
        <f>250*1.1</f>
        <v>275</v>
      </c>
      <c r="K399" s="590">
        <f>9250*1.19</f>
        <v>11007.5</v>
      </c>
      <c r="L399" s="590">
        <f>10070*1.1</f>
        <v>11077</v>
      </c>
      <c r="M399" s="589" t="s">
        <v>1045</v>
      </c>
      <c r="N399" s="589" t="s">
        <v>1045</v>
      </c>
      <c r="O399" s="589" t="s">
        <v>1045</v>
      </c>
      <c r="P399" s="589" t="s">
        <v>1045</v>
      </c>
    </row>
    <row r="400" spans="1:16" s="238" customFormat="1">
      <c r="A400" s="590">
        <v>3015</v>
      </c>
      <c r="B400" s="589" t="s">
        <v>1049</v>
      </c>
      <c r="C400" s="589" t="s">
        <v>1052</v>
      </c>
      <c r="D400" s="590">
        <v>7173</v>
      </c>
      <c r="E400" s="589" t="s">
        <v>1055</v>
      </c>
      <c r="F400" s="589" t="s">
        <v>1129</v>
      </c>
      <c r="G400" s="590">
        <v>75</v>
      </c>
      <c r="H400" s="590">
        <v>61020</v>
      </c>
      <c r="I400" s="590">
        <v>55010</v>
      </c>
      <c r="J400" s="590">
        <v>250</v>
      </c>
      <c r="K400" s="590">
        <v>9250</v>
      </c>
      <c r="L400" s="590">
        <v>10070</v>
      </c>
      <c r="M400" s="590">
        <v>0</v>
      </c>
      <c r="N400" s="589" t="s">
        <v>1045</v>
      </c>
      <c r="O400" s="589" t="s">
        <v>1045</v>
      </c>
      <c r="P400" s="589" t="s">
        <v>1045</v>
      </c>
    </row>
    <row r="401" spans="1:16" s="238" customFormat="1">
      <c r="A401" s="590">
        <v>3015</v>
      </c>
      <c r="B401" s="589" t="s">
        <v>1049</v>
      </c>
      <c r="C401" s="589" t="s">
        <v>1048</v>
      </c>
      <c r="D401" s="590">
        <v>4900</v>
      </c>
      <c r="E401" s="589" t="s">
        <v>1055</v>
      </c>
      <c r="F401" s="589" t="s">
        <v>1080</v>
      </c>
      <c r="G401" s="590">
        <v>75</v>
      </c>
      <c r="H401" s="590">
        <f>58870*1.05</f>
        <v>61813.5</v>
      </c>
      <c r="I401" s="590">
        <f>52860*1.05</f>
        <v>55503</v>
      </c>
      <c r="J401" s="590">
        <f>250*1.1</f>
        <v>275</v>
      </c>
      <c r="K401" s="590">
        <f>9250*1.19</f>
        <v>11007.5</v>
      </c>
      <c r="L401" s="590">
        <f>10070*1.1</f>
        <v>11077</v>
      </c>
      <c r="M401" s="589" t="s">
        <v>1045</v>
      </c>
      <c r="N401" s="589" t="s">
        <v>1045</v>
      </c>
      <c r="O401" s="589" t="s">
        <v>1045</v>
      </c>
      <c r="P401" s="589" t="s">
        <v>1045</v>
      </c>
    </row>
    <row r="402" spans="1:16" s="238" customFormat="1">
      <c r="A402" s="590">
        <v>3015</v>
      </c>
      <c r="B402" s="589" t="s">
        <v>1049</v>
      </c>
      <c r="C402" s="589" t="s">
        <v>1052</v>
      </c>
      <c r="D402" s="590">
        <v>7458</v>
      </c>
      <c r="E402" s="589" t="s">
        <v>1055</v>
      </c>
      <c r="F402" s="589" t="s">
        <v>1128</v>
      </c>
      <c r="G402" s="590">
        <v>75</v>
      </c>
      <c r="H402" s="590">
        <v>61020</v>
      </c>
      <c r="I402" s="590">
        <v>55010</v>
      </c>
      <c r="J402" s="590">
        <v>250</v>
      </c>
      <c r="K402" s="590">
        <v>9250</v>
      </c>
      <c r="L402" s="590">
        <v>10070</v>
      </c>
      <c r="M402" s="590">
        <v>0</v>
      </c>
      <c r="N402" s="589" t="s">
        <v>1045</v>
      </c>
      <c r="O402" s="589" t="s">
        <v>1045</v>
      </c>
      <c r="P402" s="589" t="s">
        <v>1045</v>
      </c>
    </row>
    <row r="403" spans="1:16" s="238" customFormat="1">
      <c r="A403" s="590">
        <v>3015</v>
      </c>
      <c r="B403" s="589" t="s">
        <v>1049</v>
      </c>
      <c r="C403" s="589" t="s">
        <v>1048</v>
      </c>
      <c r="D403" s="590">
        <v>5772</v>
      </c>
      <c r="E403" s="589" t="s">
        <v>1055</v>
      </c>
      <c r="F403" s="589" t="s">
        <v>1080</v>
      </c>
      <c r="G403" s="590">
        <v>75</v>
      </c>
      <c r="H403" s="590">
        <f>58870*1.05</f>
        <v>61813.5</v>
      </c>
      <c r="I403" s="590">
        <f>52860*1.05</f>
        <v>55503</v>
      </c>
      <c r="J403" s="590">
        <f>250*1.1</f>
        <v>275</v>
      </c>
      <c r="K403" s="590">
        <f>9250*1.19</f>
        <v>11007.5</v>
      </c>
      <c r="L403" s="590">
        <f>10070*1.1</f>
        <v>11077</v>
      </c>
      <c r="M403" s="589" t="s">
        <v>1045</v>
      </c>
      <c r="N403" s="589" t="s">
        <v>1045</v>
      </c>
      <c r="O403" s="589" t="s">
        <v>1045</v>
      </c>
      <c r="P403" s="589" t="s">
        <v>1045</v>
      </c>
    </row>
    <row r="404" spans="1:16" s="238" customFormat="1">
      <c r="A404" s="590">
        <v>3015</v>
      </c>
      <c r="B404" s="589" t="s">
        <v>1049</v>
      </c>
      <c r="C404" s="589" t="s">
        <v>1052</v>
      </c>
      <c r="D404" s="590">
        <v>7458</v>
      </c>
      <c r="E404" s="589" t="s">
        <v>1047</v>
      </c>
      <c r="F404" s="589" t="s">
        <v>1128</v>
      </c>
      <c r="G404" s="590">
        <v>200</v>
      </c>
      <c r="H404" s="590">
        <v>61020</v>
      </c>
      <c r="I404" s="590">
        <v>55010</v>
      </c>
      <c r="J404" s="590">
        <v>250</v>
      </c>
      <c r="K404" s="590">
        <v>9250</v>
      </c>
      <c r="L404" s="590">
        <v>10070</v>
      </c>
      <c r="M404" s="590">
        <v>0</v>
      </c>
      <c r="N404" s="589" t="s">
        <v>1045</v>
      </c>
      <c r="O404" s="589" t="s">
        <v>1045</v>
      </c>
      <c r="P404" s="589" t="s">
        <v>1045</v>
      </c>
    </row>
    <row r="405" spans="1:16" s="238" customFormat="1">
      <c r="A405" s="590">
        <v>3015</v>
      </c>
      <c r="B405" s="589" t="s">
        <v>1049</v>
      </c>
      <c r="C405" s="589" t="s">
        <v>1048</v>
      </c>
      <c r="D405" s="590">
        <v>3202</v>
      </c>
      <c r="E405" s="589" t="s">
        <v>1050</v>
      </c>
      <c r="F405" s="589" t="s">
        <v>1121</v>
      </c>
      <c r="G405" s="589" t="s">
        <v>1045</v>
      </c>
      <c r="H405" s="590">
        <f>58870*1.05</f>
        <v>61813.5</v>
      </c>
      <c r="I405" s="590">
        <f>52860*1.05</f>
        <v>55503</v>
      </c>
      <c r="J405" s="590">
        <f>250*1.1</f>
        <v>275</v>
      </c>
      <c r="K405" s="590">
        <f>9250*1.19</f>
        <v>11007.5</v>
      </c>
      <c r="L405" s="590">
        <f>10070*1.1</f>
        <v>11077</v>
      </c>
      <c r="M405" s="589" t="s">
        <v>1045</v>
      </c>
      <c r="N405" s="589" t="s">
        <v>1045</v>
      </c>
      <c r="O405" s="589" t="s">
        <v>1045</v>
      </c>
      <c r="P405" s="589" t="s">
        <v>1045</v>
      </c>
    </row>
    <row r="406" spans="1:16" s="238" customFormat="1">
      <c r="A406" s="590">
        <v>3015</v>
      </c>
      <c r="B406" s="589" t="s">
        <v>1049</v>
      </c>
      <c r="C406" s="589" t="s">
        <v>1052</v>
      </c>
      <c r="D406" s="590">
        <v>7615</v>
      </c>
      <c r="E406" s="589" t="s">
        <v>1050</v>
      </c>
      <c r="F406" s="589" t="s">
        <v>1120</v>
      </c>
      <c r="G406" s="590">
        <v>375</v>
      </c>
      <c r="H406" s="590">
        <v>61020</v>
      </c>
      <c r="I406" s="590">
        <v>55010</v>
      </c>
      <c r="J406" s="590">
        <v>250</v>
      </c>
      <c r="K406" s="590">
        <v>9250</v>
      </c>
      <c r="L406" s="590">
        <v>10070</v>
      </c>
      <c r="M406" s="590">
        <v>0</v>
      </c>
      <c r="N406" s="589" t="s">
        <v>1045</v>
      </c>
      <c r="O406" s="589" t="s">
        <v>1045</v>
      </c>
      <c r="P406" s="589" t="s">
        <v>1045</v>
      </c>
    </row>
    <row r="407" spans="1:16" s="238" customFormat="1">
      <c r="A407" s="590">
        <v>3015</v>
      </c>
      <c r="B407" s="589" t="s">
        <v>1049</v>
      </c>
      <c r="C407" s="589" t="s">
        <v>1048</v>
      </c>
      <c r="D407" s="590">
        <v>3202</v>
      </c>
      <c r="E407" s="589" t="s">
        <v>1047</v>
      </c>
      <c r="F407" s="589" t="s">
        <v>1121</v>
      </c>
      <c r="G407" s="589" t="s">
        <v>1045</v>
      </c>
      <c r="H407" s="590">
        <f>58870*1.05</f>
        <v>61813.5</v>
      </c>
      <c r="I407" s="590">
        <f>52860*1.05</f>
        <v>55503</v>
      </c>
      <c r="J407" s="590">
        <f>250*1.1</f>
        <v>275</v>
      </c>
      <c r="K407" s="590">
        <f>9250*1.19</f>
        <v>11007.5</v>
      </c>
      <c r="L407" s="590">
        <f>10070*1.1</f>
        <v>11077</v>
      </c>
      <c r="M407" s="589" t="s">
        <v>1045</v>
      </c>
      <c r="N407" s="589" t="s">
        <v>1045</v>
      </c>
      <c r="O407" s="589" t="s">
        <v>1045</v>
      </c>
      <c r="P407" s="589" t="s">
        <v>1045</v>
      </c>
    </row>
    <row r="408" spans="1:16" s="238" customFormat="1">
      <c r="A408" s="590">
        <v>3015</v>
      </c>
      <c r="B408" s="589" t="s">
        <v>1049</v>
      </c>
      <c r="C408" s="589" t="s">
        <v>1052</v>
      </c>
      <c r="D408" s="590">
        <v>7858</v>
      </c>
      <c r="E408" s="589" t="s">
        <v>1050</v>
      </c>
      <c r="F408" s="589" t="s">
        <v>419</v>
      </c>
      <c r="G408" s="590">
        <v>325</v>
      </c>
      <c r="H408" s="590">
        <v>61020</v>
      </c>
      <c r="I408" s="590">
        <v>55010</v>
      </c>
      <c r="J408" s="590">
        <v>250</v>
      </c>
      <c r="K408" s="590">
        <v>9250</v>
      </c>
      <c r="L408" s="590">
        <v>10070</v>
      </c>
      <c r="M408" s="590">
        <v>5340</v>
      </c>
      <c r="N408" s="589" t="s">
        <v>1045</v>
      </c>
      <c r="O408" s="589" t="s">
        <v>1045</v>
      </c>
      <c r="P408" s="589" t="s">
        <v>1045</v>
      </c>
    </row>
    <row r="409" spans="1:16" s="238" customFormat="1">
      <c r="A409" s="590">
        <v>3015</v>
      </c>
      <c r="B409" s="589" t="s">
        <v>1049</v>
      </c>
      <c r="C409" s="589" t="s">
        <v>1048</v>
      </c>
      <c r="D409" s="590">
        <v>4827</v>
      </c>
      <c r="E409" s="589" t="s">
        <v>1050</v>
      </c>
      <c r="F409" s="589" t="s">
        <v>1121</v>
      </c>
      <c r="G409" s="590">
        <v>255</v>
      </c>
      <c r="H409" s="590">
        <f>58870*1.05</f>
        <v>61813.5</v>
      </c>
      <c r="I409" s="590">
        <f>52860*1.05</f>
        <v>55503</v>
      </c>
      <c r="J409" s="590">
        <f>250*1.1</f>
        <v>275</v>
      </c>
      <c r="K409" s="590">
        <f>9250*1.19</f>
        <v>11007.5</v>
      </c>
      <c r="L409" s="590">
        <f>10070*1.1</f>
        <v>11077</v>
      </c>
      <c r="M409" s="589" t="s">
        <v>1045</v>
      </c>
      <c r="N409" s="589" t="s">
        <v>1045</v>
      </c>
      <c r="O409" s="589" t="s">
        <v>1045</v>
      </c>
      <c r="P409" s="589" t="s">
        <v>1045</v>
      </c>
    </row>
    <row r="410" spans="1:16" s="238" customFormat="1">
      <c r="A410" s="590">
        <v>3015</v>
      </c>
      <c r="B410" s="589" t="s">
        <v>1049</v>
      </c>
      <c r="C410" s="589" t="s">
        <v>1052</v>
      </c>
      <c r="D410" s="590">
        <v>7858</v>
      </c>
      <c r="E410" s="589" t="s">
        <v>1047</v>
      </c>
      <c r="F410" s="589" t="s">
        <v>419</v>
      </c>
      <c r="G410" s="590">
        <v>200</v>
      </c>
      <c r="H410" s="590">
        <v>61020</v>
      </c>
      <c r="I410" s="590">
        <v>55010</v>
      </c>
      <c r="J410" s="590">
        <v>250</v>
      </c>
      <c r="K410" s="590">
        <v>9250</v>
      </c>
      <c r="L410" s="590">
        <v>10070</v>
      </c>
      <c r="M410" s="590">
        <v>5340</v>
      </c>
      <c r="N410" s="589" t="s">
        <v>1045</v>
      </c>
      <c r="O410" s="589" t="s">
        <v>1045</v>
      </c>
      <c r="P410" s="589" t="s">
        <v>1045</v>
      </c>
    </row>
    <row r="411" spans="1:16" s="238" customFormat="1">
      <c r="A411" s="590">
        <v>3015</v>
      </c>
      <c r="B411" s="589" t="s">
        <v>1049</v>
      </c>
      <c r="C411" s="589" t="s">
        <v>1052</v>
      </c>
      <c r="D411" s="590">
        <v>7897</v>
      </c>
      <c r="E411" s="589" t="s">
        <v>1047</v>
      </c>
      <c r="F411" s="589" t="s">
        <v>1104</v>
      </c>
      <c r="G411" s="590">
        <v>200</v>
      </c>
      <c r="H411" s="590">
        <v>61020</v>
      </c>
      <c r="I411" s="590">
        <v>55010</v>
      </c>
      <c r="J411" s="590">
        <v>250</v>
      </c>
      <c r="K411" s="590">
        <v>9250</v>
      </c>
      <c r="L411" s="590">
        <v>10070</v>
      </c>
      <c r="M411" s="590">
        <v>0</v>
      </c>
      <c r="N411" s="589" t="s">
        <v>1045</v>
      </c>
      <c r="O411" s="589" t="s">
        <v>1045</v>
      </c>
      <c r="P411" s="589" t="s">
        <v>1045</v>
      </c>
    </row>
    <row r="412" spans="1:16" s="238" customFormat="1">
      <c r="A412" s="590">
        <v>3015</v>
      </c>
      <c r="B412" s="589" t="s">
        <v>1049</v>
      </c>
      <c r="C412" s="589" t="s">
        <v>1048</v>
      </c>
      <c r="D412" s="590">
        <v>4827</v>
      </c>
      <c r="E412" s="589" t="s">
        <v>1047</v>
      </c>
      <c r="F412" s="589" t="s">
        <v>1121</v>
      </c>
      <c r="G412" s="590">
        <v>130</v>
      </c>
      <c r="H412" s="590">
        <f>58870*1.05</f>
        <v>61813.5</v>
      </c>
      <c r="I412" s="590">
        <f>52860*1.05</f>
        <v>55503</v>
      </c>
      <c r="J412" s="590">
        <f>250*1.1</f>
        <v>275</v>
      </c>
      <c r="K412" s="590">
        <f>9250*1.19</f>
        <v>11007.5</v>
      </c>
      <c r="L412" s="590">
        <f>10070*1.1</f>
        <v>11077</v>
      </c>
      <c r="M412" s="589" t="s">
        <v>1045</v>
      </c>
      <c r="N412" s="589" t="s">
        <v>1045</v>
      </c>
      <c r="O412" s="589" t="s">
        <v>1045</v>
      </c>
      <c r="P412" s="589" t="s">
        <v>1045</v>
      </c>
    </row>
    <row r="413" spans="1:16" s="238" customFormat="1">
      <c r="A413" s="590">
        <v>3015</v>
      </c>
      <c r="B413" s="589" t="s">
        <v>1049</v>
      </c>
      <c r="C413" s="589" t="s">
        <v>1048</v>
      </c>
      <c r="D413" s="590">
        <v>4855</v>
      </c>
      <c r="E413" s="589" t="s">
        <v>1050</v>
      </c>
      <c r="F413" s="589" t="s">
        <v>1111</v>
      </c>
      <c r="G413" s="590">
        <v>325</v>
      </c>
      <c r="H413" s="590">
        <f>58870*1.05</f>
        <v>61813.5</v>
      </c>
      <c r="I413" s="590">
        <f>52860*1.05</f>
        <v>55503</v>
      </c>
      <c r="J413" s="590">
        <f>250*1.1</f>
        <v>275</v>
      </c>
      <c r="K413" s="590">
        <f>9250*1.19</f>
        <v>11007.5</v>
      </c>
      <c r="L413" s="590">
        <f>10070*1.1</f>
        <v>11077</v>
      </c>
      <c r="M413" s="589" t="s">
        <v>1045</v>
      </c>
      <c r="N413" s="589" t="s">
        <v>1045</v>
      </c>
      <c r="O413" s="589" t="s">
        <v>1045</v>
      </c>
      <c r="P413" s="589" t="s">
        <v>1045</v>
      </c>
    </row>
    <row r="414" spans="1:16" s="238" customFormat="1">
      <c r="A414" s="590">
        <v>3015</v>
      </c>
      <c r="B414" s="589" t="s">
        <v>1049</v>
      </c>
      <c r="C414" s="589" t="s">
        <v>1052</v>
      </c>
      <c r="D414" s="590">
        <v>7897</v>
      </c>
      <c r="E414" s="589" t="s">
        <v>1055</v>
      </c>
      <c r="F414" s="589" t="s">
        <v>1104</v>
      </c>
      <c r="G414" s="590">
        <v>75</v>
      </c>
      <c r="H414" s="590">
        <v>61020</v>
      </c>
      <c r="I414" s="590">
        <v>55010</v>
      </c>
      <c r="J414" s="590">
        <v>250</v>
      </c>
      <c r="K414" s="590">
        <v>9250</v>
      </c>
      <c r="L414" s="590">
        <v>10070</v>
      </c>
      <c r="M414" s="590">
        <v>0</v>
      </c>
      <c r="N414" s="589" t="s">
        <v>1045</v>
      </c>
      <c r="O414" s="589" t="s">
        <v>1045</v>
      </c>
      <c r="P414" s="589" t="s">
        <v>1045</v>
      </c>
    </row>
    <row r="415" spans="1:16" s="238" customFormat="1">
      <c r="A415" s="590">
        <v>3015</v>
      </c>
      <c r="B415" s="589" t="s">
        <v>1049</v>
      </c>
      <c r="C415" s="589" t="s">
        <v>1052</v>
      </c>
      <c r="D415" s="590">
        <v>7932</v>
      </c>
      <c r="E415" s="589" t="s">
        <v>1047</v>
      </c>
      <c r="F415" s="589" t="s">
        <v>1127</v>
      </c>
      <c r="G415" s="590">
        <v>200</v>
      </c>
      <c r="H415" s="590">
        <v>61020</v>
      </c>
      <c r="I415" s="590">
        <v>55010</v>
      </c>
      <c r="J415" s="590">
        <v>250</v>
      </c>
      <c r="K415" s="590">
        <v>9250</v>
      </c>
      <c r="L415" s="590">
        <v>10070</v>
      </c>
      <c r="M415" s="590">
        <v>0</v>
      </c>
      <c r="N415" s="589" t="s">
        <v>1045</v>
      </c>
      <c r="O415" s="589" t="s">
        <v>1045</v>
      </c>
      <c r="P415" s="589" t="s">
        <v>1045</v>
      </c>
    </row>
    <row r="416" spans="1:16" s="238" customFormat="1">
      <c r="A416" s="590">
        <v>3015</v>
      </c>
      <c r="B416" s="589" t="s">
        <v>1049</v>
      </c>
      <c r="C416" s="589" t="s">
        <v>1048</v>
      </c>
      <c r="D416" s="590">
        <v>4901</v>
      </c>
      <c r="E416" s="589" t="s">
        <v>1047</v>
      </c>
      <c r="F416" s="589" t="s">
        <v>1111</v>
      </c>
      <c r="G416" s="590">
        <v>200</v>
      </c>
      <c r="H416" s="590">
        <f>58870*1.05</f>
        <v>61813.5</v>
      </c>
      <c r="I416" s="590">
        <f>52860*1.05</f>
        <v>55503</v>
      </c>
      <c r="J416" s="590">
        <f>250*1.1</f>
        <v>275</v>
      </c>
      <c r="K416" s="590">
        <f>9250*1.19</f>
        <v>11007.5</v>
      </c>
      <c r="L416" s="590">
        <f>10070*1.1</f>
        <v>11077</v>
      </c>
      <c r="M416" s="589" t="s">
        <v>1045</v>
      </c>
      <c r="N416" s="589" t="s">
        <v>1045</v>
      </c>
      <c r="O416" s="589" t="s">
        <v>1045</v>
      </c>
      <c r="P416" s="589" t="s">
        <v>1045</v>
      </c>
    </row>
    <row r="417" spans="1:16" s="238" customFormat="1">
      <c r="A417" s="590">
        <v>3015</v>
      </c>
      <c r="B417" s="589" t="s">
        <v>1049</v>
      </c>
      <c r="C417" s="589" t="s">
        <v>1048</v>
      </c>
      <c r="D417" s="590">
        <v>8064</v>
      </c>
      <c r="E417" s="589" t="s">
        <v>1050</v>
      </c>
      <c r="F417" s="589" t="s">
        <v>1053</v>
      </c>
      <c r="G417" s="590">
        <v>325</v>
      </c>
      <c r="H417" s="590">
        <f>58870*1.05</f>
        <v>61813.5</v>
      </c>
      <c r="I417" s="590">
        <f>52860*1.05</f>
        <v>55503</v>
      </c>
      <c r="J417" s="590">
        <f>250*1.1</f>
        <v>275</v>
      </c>
      <c r="K417" s="590">
        <f>9250*1.19</f>
        <v>11007.5</v>
      </c>
      <c r="L417" s="590">
        <f>10070*1.1</f>
        <v>11077</v>
      </c>
      <c r="M417" s="589" t="s">
        <v>1045</v>
      </c>
      <c r="N417" s="589" t="s">
        <v>1045</v>
      </c>
      <c r="O417" s="589" t="s">
        <v>1045</v>
      </c>
      <c r="P417" s="589" t="s">
        <v>1045</v>
      </c>
    </row>
    <row r="418" spans="1:16" s="238" customFormat="1">
      <c r="A418" s="590">
        <v>3015</v>
      </c>
      <c r="B418" s="589" t="s">
        <v>1049</v>
      </c>
      <c r="C418" s="589" t="s">
        <v>1052</v>
      </c>
      <c r="D418" s="590">
        <v>7963</v>
      </c>
      <c r="E418" s="589" t="s">
        <v>1047</v>
      </c>
      <c r="F418" s="589" t="s">
        <v>1126</v>
      </c>
      <c r="G418" s="590">
        <v>200</v>
      </c>
      <c r="H418" s="590">
        <v>61020</v>
      </c>
      <c r="I418" s="590">
        <v>55010</v>
      </c>
      <c r="J418" s="590">
        <v>250</v>
      </c>
      <c r="K418" s="590">
        <v>9250</v>
      </c>
      <c r="L418" s="590">
        <v>10070</v>
      </c>
      <c r="M418" s="590">
        <v>0</v>
      </c>
      <c r="N418" s="589" t="s">
        <v>1045</v>
      </c>
      <c r="O418" s="589" t="s">
        <v>1045</v>
      </c>
      <c r="P418" s="589" t="s">
        <v>1045</v>
      </c>
    </row>
    <row r="419" spans="1:16" s="238" customFormat="1">
      <c r="A419" s="590">
        <v>3015</v>
      </c>
      <c r="B419" s="589" t="s">
        <v>1049</v>
      </c>
      <c r="C419" s="589" t="s">
        <v>1052</v>
      </c>
      <c r="D419" s="590">
        <v>7963</v>
      </c>
      <c r="E419" s="589" t="s">
        <v>1055</v>
      </c>
      <c r="F419" s="589" t="s">
        <v>1126</v>
      </c>
      <c r="G419" s="590">
        <v>75</v>
      </c>
      <c r="H419" s="590">
        <v>61020</v>
      </c>
      <c r="I419" s="590">
        <v>55010</v>
      </c>
      <c r="J419" s="590">
        <v>250</v>
      </c>
      <c r="K419" s="590">
        <v>9250</v>
      </c>
      <c r="L419" s="590">
        <v>10070</v>
      </c>
      <c r="M419" s="590">
        <v>0</v>
      </c>
      <c r="N419" s="589" t="s">
        <v>1045</v>
      </c>
      <c r="O419" s="589" t="s">
        <v>1045</v>
      </c>
      <c r="P419" s="589" t="s">
        <v>1045</v>
      </c>
    </row>
    <row r="420" spans="1:16" s="238" customFormat="1">
      <c r="A420" s="590">
        <v>3015</v>
      </c>
      <c r="B420" s="589" t="s">
        <v>1049</v>
      </c>
      <c r="C420" s="589" t="s">
        <v>1048</v>
      </c>
      <c r="D420" s="590">
        <v>8064</v>
      </c>
      <c r="E420" s="589" t="s">
        <v>1047</v>
      </c>
      <c r="F420" s="589" t="s">
        <v>1053</v>
      </c>
      <c r="G420" s="590">
        <v>200</v>
      </c>
      <c r="H420" s="590">
        <f>58870*1.05</f>
        <v>61813.5</v>
      </c>
      <c r="I420" s="590">
        <f>52860*1.05</f>
        <v>55503</v>
      </c>
      <c r="J420" s="590">
        <f>250*1.1</f>
        <v>275</v>
      </c>
      <c r="K420" s="590">
        <f>9250*1.19</f>
        <v>11007.5</v>
      </c>
      <c r="L420" s="590">
        <f>10070*1.1</f>
        <v>11077</v>
      </c>
      <c r="M420" s="589" t="s">
        <v>1045</v>
      </c>
      <c r="N420" s="589" t="s">
        <v>1045</v>
      </c>
      <c r="O420" s="589" t="s">
        <v>1045</v>
      </c>
      <c r="P420" s="589" t="s">
        <v>1045</v>
      </c>
    </row>
    <row r="421" spans="1:16" s="238" customFormat="1">
      <c r="A421" s="590">
        <v>3015</v>
      </c>
      <c r="B421" s="589" t="s">
        <v>1049</v>
      </c>
      <c r="C421" s="589" t="s">
        <v>1048</v>
      </c>
      <c r="D421" s="590">
        <v>4902</v>
      </c>
      <c r="E421" s="589" t="s">
        <v>1050</v>
      </c>
      <c r="F421" s="589" t="s">
        <v>1084</v>
      </c>
      <c r="G421" s="590">
        <v>325</v>
      </c>
      <c r="H421" s="590">
        <f>58870*1.05</f>
        <v>61813.5</v>
      </c>
      <c r="I421" s="590">
        <f>52860*1.05</f>
        <v>55503</v>
      </c>
      <c r="J421" s="590">
        <f>250*1.1</f>
        <v>275</v>
      </c>
      <c r="K421" s="590">
        <f>9250*1.19</f>
        <v>11007.5</v>
      </c>
      <c r="L421" s="590">
        <f>10070*1.1</f>
        <v>11077</v>
      </c>
      <c r="M421" s="589" t="s">
        <v>1045</v>
      </c>
      <c r="N421" s="589" t="s">
        <v>1045</v>
      </c>
      <c r="O421" s="589" t="s">
        <v>1045</v>
      </c>
      <c r="P421" s="589" t="s">
        <v>1045</v>
      </c>
    </row>
    <row r="422" spans="1:16" s="238" customFormat="1">
      <c r="A422" s="590">
        <v>3015</v>
      </c>
      <c r="B422" s="589" t="s">
        <v>1049</v>
      </c>
      <c r="C422" s="589" t="s">
        <v>1052</v>
      </c>
      <c r="D422" s="590">
        <v>7972</v>
      </c>
      <c r="E422" s="589" t="s">
        <v>1050</v>
      </c>
      <c r="F422" s="589" t="s">
        <v>1125</v>
      </c>
      <c r="G422" s="590">
        <v>325</v>
      </c>
      <c r="H422" s="590">
        <v>61020</v>
      </c>
      <c r="I422" s="590">
        <v>55010</v>
      </c>
      <c r="J422" s="590">
        <v>250</v>
      </c>
      <c r="K422" s="590">
        <v>9250</v>
      </c>
      <c r="L422" s="590">
        <v>10070</v>
      </c>
      <c r="M422" s="590">
        <v>0</v>
      </c>
      <c r="N422" s="589" t="s">
        <v>1045</v>
      </c>
      <c r="O422" s="589" t="s">
        <v>1045</v>
      </c>
      <c r="P422" s="589" t="s">
        <v>1045</v>
      </c>
    </row>
    <row r="423" spans="1:16" s="238" customFormat="1">
      <c r="A423" s="590">
        <v>3015</v>
      </c>
      <c r="B423" s="589" t="s">
        <v>1049</v>
      </c>
      <c r="C423" s="589" t="s">
        <v>1048</v>
      </c>
      <c r="D423" s="590">
        <v>4902</v>
      </c>
      <c r="E423" s="589" t="s">
        <v>1047</v>
      </c>
      <c r="F423" s="589" t="s">
        <v>1084</v>
      </c>
      <c r="G423" s="590">
        <v>200</v>
      </c>
      <c r="H423" s="590">
        <f>58870*1.05</f>
        <v>61813.5</v>
      </c>
      <c r="I423" s="590">
        <f>52860*1.05</f>
        <v>55503</v>
      </c>
      <c r="J423" s="590">
        <f>250*1.1</f>
        <v>275</v>
      </c>
      <c r="K423" s="590">
        <f>9250*1.19</f>
        <v>11007.5</v>
      </c>
      <c r="L423" s="590">
        <f>10070*1.1</f>
        <v>11077</v>
      </c>
      <c r="M423" s="589" t="s">
        <v>1045</v>
      </c>
      <c r="N423" s="589" t="s">
        <v>1045</v>
      </c>
      <c r="O423" s="589" t="s">
        <v>1045</v>
      </c>
      <c r="P423" s="589" t="s">
        <v>1045</v>
      </c>
    </row>
    <row r="424" spans="1:16" s="238" customFormat="1">
      <c r="A424" s="590">
        <v>3015</v>
      </c>
      <c r="B424" s="589" t="s">
        <v>1049</v>
      </c>
      <c r="C424" s="589" t="s">
        <v>1052</v>
      </c>
      <c r="D424" s="590">
        <v>7972</v>
      </c>
      <c r="E424" s="589" t="s">
        <v>1055</v>
      </c>
      <c r="F424" s="589" t="s">
        <v>1125</v>
      </c>
      <c r="G424" s="590">
        <v>75</v>
      </c>
      <c r="H424" s="590">
        <v>61020</v>
      </c>
      <c r="I424" s="590">
        <v>55010</v>
      </c>
      <c r="J424" s="590">
        <v>250</v>
      </c>
      <c r="K424" s="590">
        <v>9250</v>
      </c>
      <c r="L424" s="590">
        <v>10070</v>
      </c>
      <c r="M424" s="590">
        <v>0</v>
      </c>
      <c r="N424" s="589" t="s">
        <v>1045</v>
      </c>
      <c r="O424" s="589" t="s">
        <v>1045</v>
      </c>
      <c r="P424" s="589" t="s">
        <v>1045</v>
      </c>
    </row>
    <row r="425" spans="1:16" s="238" customFormat="1">
      <c r="A425" s="590">
        <v>3015</v>
      </c>
      <c r="B425" s="589" t="s">
        <v>1049</v>
      </c>
      <c r="C425" s="589" t="s">
        <v>1048</v>
      </c>
      <c r="D425" s="590">
        <v>5727</v>
      </c>
      <c r="E425" s="589" t="s">
        <v>1050</v>
      </c>
      <c r="F425" s="589" t="s">
        <v>1084</v>
      </c>
      <c r="G425" s="590">
        <v>325</v>
      </c>
      <c r="H425" s="590">
        <f>58870*1.05</f>
        <v>61813.5</v>
      </c>
      <c r="I425" s="590">
        <f>52860*1.05</f>
        <v>55503</v>
      </c>
      <c r="J425" s="590">
        <f>250*1.1</f>
        <v>275</v>
      </c>
      <c r="K425" s="590">
        <f>9250*1.19</f>
        <v>11007.5</v>
      </c>
      <c r="L425" s="590">
        <f>10070*1.1</f>
        <v>11077</v>
      </c>
      <c r="M425" s="589" t="s">
        <v>1045</v>
      </c>
      <c r="N425" s="589" t="s">
        <v>1045</v>
      </c>
      <c r="O425" s="589" t="s">
        <v>1045</v>
      </c>
      <c r="P425" s="589" t="s">
        <v>1045</v>
      </c>
    </row>
    <row r="426" spans="1:16" s="238" customFormat="1">
      <c r="A426" s="590">
        <v>3015</v>
      </c>
      <c r="B426" s="589" t="s">
        <v>1049</v>
      </c>
      <c r="C426" s="589" t="s">
        <v>1052</v>
      </c>
      <c r="D426" s="590">
        <v>3196</v>
      </c>
      <c r="E426" s="589" t="s">
        <v>1055</v>
      </c>
      <c r="F426" s="589" t="s">
        <v>1086</v>
      </c>
      <c r="G426" s="590">
        <v>75</v>
      </c>
      <c r="H426" s="590">
        <v>58870</v>
      </c>
      <c r="I426" s="590">
        <v>53840</v>
      </c>
      <c r="J426" s="590">
        <v>250</v>
      </c>
      <c r="K426" s="590">
        <v>9250</v>
      </c>
      <c r="L426" s="590">
        <v>10070</v>
      </c>
      <c r="M426" s="590">
        <v>0</v>
      </c>
      <c r="N426" s="589" t="s">
        <v>1045</v>
      </c>
      <c r="O426" s="589" t="s">
        <v>1045</v>
      </c>
      <c r="P426" s="589" t="s">
        <v>1045</v>
      </c>
    </row>
    <row r="427" spans="1:16" s="238" customFormat="1">
      <c r="A427" s="590">
        <v>3015</v>
      </c>
      <c r="B427" s="589" t="s">
        <v>1049</v>
      </c>
      <c r="C427" s="589" t="s">
        <v>1048</v>
      </c>
      <c r="D427" s="590">
        <v>5727</v>
      </c>
      <c r="E427" s="589" t="s">
        <v>1047</v>
      </c>
      <c r="F427" s="589" t="s">
        <v>1084</v>
      </c>
      <c r="G427" s="590">
        <v>200</v>
      </c>
      <c r="H427" s="590">
        <f>58870*1.05</f>
        <v>61813.5</v>
      </c>
      <c r="I427" s="590">
        <f>52860*1.05</f>
        <v>55503</v>
      </c>
      <c r="J427" s="590">
        <f>250*1.1</f>
        <v>275</v>
      </c>
      <c r="K427" s="590">
        <f>9250*1.19</f>
        <v>11007.5</v>
      </c>
      <c r="L427" s="590">
        <f>10070*1.1</f>
        <v>11077</v>
      </c>
      <c r="M427" s="589" t="s">
        <v>1045</v>
      </c>
      <c r="N427" s="589" t="s">
        <v>1045</v>
      </c>
      <c r="O427" s="589" t="s">
        <v>1045</v>
      </c>
      <c r="P427" s="589" t="s">
        <v>1045</v>
      </c>
    </row>
    <row r="428" spans="1:16" s="238" customFormat="1">
      <c r="A428" s="590">
        <v>3015</v>
      </c>
      <c r="B428" s="589" t="s">
        <v>1049</v>
      </c>
      <c r="C428" s="589" t="s">
        <v>1052</v>
      </c>
      <c r="D428" s="590">
        <v>3198</v>
      </c>
      <c r="E428" s="589" t="s">
        <v>1055</v>
      </c>
      <c r="F428" s="589" t="s">
        <v>1059</v>
      </c>
      <c r="G428" s="590">
        <v>75</v>
      </c>
      <c r="H428" s="590">
        <v>58870</v>
      </c>
      <c r="I428" s="590">
        <v>53840</v>
      </c>
      <c r="J428" s="590">
        <v>250</v>
      </c>
      <c r="K428" s="590">
        <v>9250</v>
      </c>
      <c r="L428" s="590">
        <v>10070</v>
      </c>
      <c r="M428" s="590">
        <v>0</v>
      </c>
      <c r="N428" s="589" t="s">
        <v>1045</v>
      </c>
      <c r="O428" s="589" t="s">
        <v>1045</v>
      </c>
      <c r="P428" s="589" t="s">
        <v>1045</v>
      </c>
    </row>
    <row r="429" spans="1:16" s="238" customFormat="1">
      <c r="A429" s="590">
        <v>3015</v>
      </c>
      <c r="B429" s="589" t="s">
        <v>1049</v>
      </c>
      <c r="C429" s="589" t="s">
        <v>1048</v>
      </c>
      <c r="D429" s="590">
        <v>4856</v>
      </c>
      <c r="E429" s="589" t="s">
        <v>1050</v>
      </c>
      <c r="F429" s="589" t="s">
        <v>418</v>
      </c>
      <c r="G429" s="590">
        <v>325</v>
      </c>
      <c r="H429" s="590">
        <f>61020*1.05</f>
        <v>64071</v>
      </c>
      <c r="I429" s="590">
        <f>55010*1.05</f>
        <v>57760.5</v>
      </c>
      <c r="J429" s="590">
        <f>250*1.1</f>
        <v>275</v>
      </c>
      <c r="K429" s="590">
        <f>9250*1.19</f>
        <v>11007.5</v>
      </c>
      <c r="L429" s="590">
        <f>10070*1.1</f>
        <v>11077</v>
      </c>
      <c r="M429" s="590">
        <f>5340*1.05</f>
        <v>5607</v>
      </c>
      <c r="N429" s="589" t="s">
        <v>1045</v>
      </c>
      <c r="O429" s="589" t="s">
        <v>1045</v>
      </c>
      <c r="P429" s="589" t="s">
        <v>1045</v>
      </c>
    </row>
    <row r="430" spans="1:16" s="238" customFormat="1">
      <c r="A430" s="590">
        <v>3015</v>
      </c>
      <c r="B430" s="589" t="s">
        <v>1049</v>
      </c>
      <c r="C430" s="589" t="s">
        <v>1052</v>
      </c>
      <c r="D430" s="590">
        <v>3202</v>
      </c>
      <c r="E430" s="589" t="s">
        <v>1050</v>
      </c>
      <c r="F430" s="589" t="s">
        <v>1121</v>
      </c>
      <c r="G430" s="589" t="s">
        <v>1045</v>
      </c>
      <c r="H430" s="590">
        <v>58870</v>
      </c>
      <c r="I430" s="590">
        <v>53840</v>
      </c>
      <c r="J430" s="590">
        <v>250</v>
      </c>
      <c r="K430" s="590">
        <v>9250</v>
      </c>
      <c r="L430" s="590">
        <v>10070</v>
      </c>
      <c r="M430" s="590">
        <v>0</v>
      </c>
      <c r="N430" s="589" t="s">
        <v>1045</v>
      </c>
      <c r="O430" s="589" t="s">
        <v>1045</v>
      </c>
      <c r="P430" s="589" t="s">
        <v>1045</v>
      </c>
    </row>
    <row r="431" spans="1:16" s="238" customFormat="1">
      <c r="A431" s="590">
        <v>3015</v>
      </c>
      <c r="B431" s="589" t="s">
        <v>1049</v>
      </c>
      <c r="C431" s="589" t="s">
        <v>1048</v>
      </c>
      <c r="D431" s="590">
        <v>4856</v>
      </c>
      <c r="E431" s="589" t="s">
        <v>1047</v>
      </c>
      <c r="F431" s="589" t="s">
        <v>418</v>
      </c>
      <c r="G431" s="590">
        <v>200</v>
      </c>
      <c r="H431" s="590">
        <f>61020*1.05</f>
        <v>64071</v>
      </c>
      <c r="I431" s="590">
        <f>55010*1.05</f>
        <v>57760.5</v>
      </c>
      <c r="J431" s="590">
        <f>250*1.1</f>
        <v>275</v>
      </c>
      <c r="K431" s="590">
        <f>9250*1.19</f>
        <v>11007.5</v>
      </c>
      <c r="L431" s="590">
        <f>10070*1.1</f>
        <v>11077</v>
      </c>
      <c r="M431" s="590">
        <f>5340*1.05</f>
        <v>5607</v>
      </c>
      <c r="N431" s="589" t="s">
        <v>1045</v>
      </c>
      <c r="O431" s="589" t="s">
        <v>1045</v>
      </c>
      <c r="P431" s="589" t="s">
        <v>1045</v>
      </c>
    </row>
    <row r="432" spans="1:16" s="238" customFormat="1">
      <c r="A432" s="590">
        <v>3015</v>
      </c>
      <c r="B432" s="589" t="s">
        <v>1049</v>
      </c>
      <c r="C432" s="589" t="s">
        <v>1052</v>
      </c>
      <c r="D432" s="590">
        <v>3202</v>
      </c>
      <c r="E432" s="589" t="s">
        <v>1047</v>
      </c>
      <c r="F432" s="589" t="s">
        <v>1121</v>
      </c>
      <c r="G432" s="589" t="s">
        <v>1045</v>
      </c>
      <c r="H432" s="590">
        <v>58870</v>
      </c>
      <c r="I432" s="590">
        <v>53840</v>
      </c>
      <c r="J432" s="590">
        <v>250</v>
      </c>
      <c r="K432" s="590">
        <v>9250</v>
      </c>
      <c r="L432" s="590">
        <v>10070</v>
      </c>
      <c r="M432" s="590">
        <v>0</v>
      </c>
      <c r="N432" s="589" t="s">
        <v>1045</v>
      </c>
      <c r="O432" s="589" t="s">
        <v>1045</v>
      </c>
      <c r="P432" s="589" t="s">
        <v>1045</v>
      </c>
    </row>
    <row r="433" spans="1:16" s="238" customFormat="1">
      <c r="A433" s="590">
        <v>3015</v>
      </c>
      <c r="B433" s="589" t="s">
        <v>1049</v>
      </c>
      <c r="C433" s="589" t="s">
        <v>1048</v>
      </c>
      <c r="D433" s="590">
        <v>4856</v>
      </c>
      <c r="E433" s="589" t="s">
        <v>1055</v>
      </c>
      <c r="F433" s="589" t="s">
        <v>418</v>
      </c>
      <c r="G433" s="590">
        <v>75</v>
      </c>
      <c r="H433" s="590">
        <f>61020*1.05</f>
        <v>64071</v>
      </c>
      <c r="I433" s="590">
        <f>55010*1.05</f>
        <v>57760.5</v>
      </c>
      <c r="J433" s="590">
        <f>250*1.1</f>
        <v>275</v>
      </c>
      <c r="K433" s="590">
        <f>9250*1.19</f>
        <v>11007.5</v>
      </c>
      <c r="L433" s="590">
        <f>10070*1.1</f>
        <v>11077</v>
      </c>
      <c r="M433" s="590">
        <f>5340*1.05</f>
        <v>5607</v>
      </c>
      <c r="N433" s="589" t="s">
        <v>1045</v>
      </c>
      <c r="O433" s="589" t="s">
        <v>1045</v>
      </c>
      <c r="P433" s="589" t="s">
        <v>1045</v>
      </c>
    </row>
    <row r="434" spans="1:16" s="238" customFormat="1">
      <c r="A434" s="590">
        <v>3015</v>
      </c>
      <c r="B434" s="589" t="s">
        <v>1049</v>
      </c>
      <c r="C434" s="589" t="s">
        <v>1052</v>
      </c>
      <c r="D434" s="590">
        <v>3205</v>
      </c>
      <c r="E434" s="589" t="s">
        <v>1050</v>
      </c>
      <c r="F434" s="589" t="s">
        <v>1108</v>
      </c>
      <c r="G434" s="590">
        <v>325</v>
      </c>
      <c r="H434" s="590">
        <v>58870</v>
      </c>
      <c r="I434" s="590">
        <v>53840</v>
      </c>
      <c r="J434" s="590">
        <v>250</v>
      </c>
      <c r="K434" s="590">
        <v>9250</v>
      </c>
      <c r="L434" s="590">
        <v>10070</v>
      </c>
      <c r="M434" s="590">
        <v>5340</v>
      </c>
      <c r="N434" s="589" t="s">
        <v>1045</v>
      </c>
      <c r="O434" s="589" t="s">
        <v>1045</v>
      </c>
      <c r="P434" s="589" t="s">
        <v>1045</v>
      </c>
    </row>
    <row r="435" spans="1:16" s="238" customFormat="1">
      <c r="A435" s="590">
        <v>3015</v>
      </c>
      <c r="B435" s="589" t="s">
        <v>1049</v>
      </c>
      <c r="C435" s="589" t="s">
        <v>1052</v>
      </c>
      <c r="D435" s="590">
        <v>3263</v>
      </c>
      <c r="E435" s="589" t="s">
        <v>1055</v>
      </c>
      <c r="F435" s="589" t="s">
        <v>1071</v>
      </c>
      <c r="G435" s="590">
        <v>75</v>
      </c>
      <c r="H435" s="590">
        <v>58870</v>
      </c>
      <c r="I435" s="590">
        <v>53840</v>
      </c>
      <c r="J435" s="590">
        <v>250</v>
      </c>
      <c r="K435" s="590">
        <v>9250</v>
      </c>
      <c r="L435" s="590">
        <v>10070</v>
      </c>
      <c r="M435" s="590">
        <v>0</v>
      </c>
      <c r="N435" s="589" t="s">
        <v>1045</v>
      </c>
      <c r="O435" s="589" t="s">
        <v>1045</v>
      </c>
      <c r="P435" s="589" t="s">
        <v>1045</v>
      </c>
    </row>
    <row r="436" spans="1:16" s="238" customFormat="1">
      <c r="A436" s="590">
        <v>3015</v>
      </c>
      <c r="B436" s="589" t="s">
        <v>1049</v>
      </c>
      <c r="C436" s="589" t="s">
        <v>1048</v>
      </c>
      <c r="D436" s="590">
        <v>4931</v>
      </c>
      <c r="E436" s="589" t="s">
        <v>1055</v>
      </c>
      <c r="F436" s="589" t="s">
        <v>418</v>
      </c>
      <c r="G436" s="590">
        <v>75</v>
      </c>
      <c r="H436" s="590">
        <f>61020*1.05</f>
        <v>64071</v>
      </c>
      <c r="I436" s="590">
        <f>55010*1.05</f>
        <v>57760.5</v>
      </c>
      <c r="J436" s="590">
        <f>250*1.1</f>
        <v>275</v>
      </c>
      <c r="K436" s="590">
        <f>9250*1.19</f>
        <v>11007.5</v>
      </c>
      <c r="L436" s="590">
        <f>10070*1.1</f>
        <v>11077</v>
      </c>
      <c r="M436" s="590">
        <f>5340*1.05</f>
        <v>5607</v>
      </c>
      <c r="N436" s="589" t="s">
        <v>1045</v>
      </c>
      <c r="O436" s="589" t="s">
        <v>1045</v>
      </c>
      <c r="P436" s="589" t="s">
        <v>1045</v>
      </c>
    </row>
    <row r="437" spans="1:16" s="238" customFormat="1">
      <c r="A437" s="590">
        <v>3015</v>
      </c>
      <c r="B437" s="589" t="s">
        <v>1049</v>
      </c>
      <c r="C437" s="589" t="s">
        <v>1048</v>
      </c>
      <c r="D437" s="590">
        <v>5728</v>
      </c>
      <c r="E437" s="589" t="s">
        <v>1050</v>
      </c>
      <c r="F437" s="589" t="s">
        <v>418</v>
      </c>
      <c r="G437" s="590">
        <v>325</v>
      </c>
      <c r="H437" s="590">
        <f>61020*1.05</f>
        <v>64071</v>
      </c>
      <c r="I437" s="590">
        <f>55010*1.05</f>
        <v>57760.5</v>
      </c>
      <c r="J437" s="590">
        <f>250*1.1</f>
        <v>275</v>
      </c>
      <c r="K437" s="590">
        <f>9250*1.19</f>
        <v>11007.5</v>
      </c>
      <c r="L437" s="590">
        <f>10070*1.1</f>
        <v>11077</v>
      </c>
      <c r="M437" s="590">
        <f>5340*1.05</f>
        <v>5607</v>
      </c>
      <c r="N437" s="589" t="s">
        <v>1045</v>
      </c>
      <c r="O437" s="589" t="s">
        <v>1045</v>
      </c>
      <c r="P437" s="589" t="s">
        <v>1045</v>
      </c>
    </row>
    <row r="438" spans="1:16" s="238" customFormat="1">
      <c r="A438" s="590">
        <v>3015</v>
      </c>
      <c r="B438" s="589" t="s">
        <v>1049</v>
      </c>
      <c r="C438" s="589" t="s">
        <v>1052</v>
      </c>
      <c r="D438" s="590">
        <v>3402</v>
      </c>
      <c r="E438" s="589" t="s">
        <v>1050</v>
      </c>
      <c r="F438" s="589" t="s">
        <v>1046</v>
      </c>
      <c r="G438" s="590">
        <v>350</v>
      </c>
      <c r="H438" s="590">
        <v>58870</v>
      </c>
      <c r="I438" s="590">
        <v>53840</v>
      </c>
      <c r="J438" s="590">
        <v>250</v>
      </c>
      <c r="K438" s="590">
        <v>9250</v>
      </c>
      <c r="L438" s="590">
        <v>10070</v>
      </c>
      <c r="M438" s="590">
        <v>0</v>
      </c>
      <c r="N438" s="589" t="s">
        <v>1045</v>
      </c>
      <c r="O438" s="589" t="s">
        <v>1045</v>
      </c>
      <c r="P438" s="589" t="s">
        <v>1045</v>
      </c>
    </row>
    <row r="439" spans="1:16" s="238" customFormat="1">
      <c r="A439" s="590">
        <v>3015</v>
      </c>
      <c r="B439" s="589" t="s">
        <v>1049</v>
      </c>
      <c r="C439" s="589" t="s">
        <v>1048</v>
      </c>
      <c r="D439" s="590">
        <v>5728</v>
      </c>
      <c r="E439" s="589" t="s">
        <v>1047</v>
      </c>
      <c r="F439" s="589" t="s">
        <v>418</v>
      </c>
      <c r="G439" s="590">
        <v>200</v>
      </c>
      <c r="H439" s="590">
        <f>61020*1.05</f>
        <v>64071</v>
      </c>
      <c r="I439" s="590">
        <f>55010*1.05</f>
        <v>57760.5</v>
      </c>
      <c r="J439" s="590">
        <f>250*1.1</f>
        <v>275</v>
      </c>
      <c r="K439" s="590">
        <f>9250*1.19</f>
        <v>11007.5</v>
      </c>
      <c r="L439" s="590">
        <f>10070*1.1</f>
        <v>11077</v>
      </c>
      <c r="M439" s="590">
        <f>5340*1.05</f>
        <v>5607</v>
      </c>
      <c r="N439" s="589" t="s">
        <v>1045</v>
      </c>
      <c r="O439" s="589" t="s">
        <v>1045</v>
      </c>
      <c r="P439" s="589" t="s">
        <v>1045</v>
      </c>
    </row>
    <row r="440" spans="1:16" s="238" customFormat="1">
      <c r="A440" s="590">
        <v>3015</v>
      </c>
      <c r="B440" s="589" t="s">
        <v>1049</v>
      </c>
      <c r="C440" s="589" t="s">
        <v>1052</v>
      </c>
      <c r="D440" s="590">
        <v>3402</v>
      </c>
      <c r="E440" s="589" t="s">
        <v>1047</v>
      </c>
      <c r="F440" s="589" t="s">
        <v>1046</v>
      </c>
      <c r="G440" s="590">
        <v>225</v>
      </c>
      <c r="H440" s="590">
        <v>58870</v>
      </c>
      <c r="I440" s="590">
        <v>53840</v>
      </c>
      <c r="J440" s="590">
        <v>250</v>
      </c>
      <c r="K440" s="590">
        <v>9250</v>
      </c>
      <c r="L440" s="590">
        <v>10070</v>
      </c>
      <c r="M440" s="590">
        <v>0</v>
      </c>
      <c r="N440" s="589" t="s">
        <v>1045</v>
      </c>
      <c r="O440" s="589" t="s">
        <v>1045</v>
      </c>
      <c r="P440" s="589" t="s">
        <v>1045</v>
      </c>
    </row>
    <row r="441" spans="1:16" s="238" customFormat="1">
      <c r="A441" s="590">
        <v>3015</v>
      </c>
      <c r="B441" s="589" t="s">
        <v>1049</v>
      </c>
      <c r="C441" s="589" t="s">
        <v>1048</v>
      </c>
      <c r="D441" s="590">
        <v>6656</v>
      </c>
      <c r="E441" s="589" t="s">
        <v>1055</v>
      </c>
      <c r="F441" s="589" t="s">
        <v>418</v>
      </c>
      <c r="G441" s="590">
        <v>75</v>
      </c>
      <c r="H441" s="590">
        <f>61020*1.05</f>
        <v>64071</v>
      </c>
      <c r="I441" s="590">
        <f>55010*1.05</f>
        <v>57760.5</v>
      </c>
      <c r="J441" s="590">
        <f>250*1.1</f>
        <v>275</v>
      </c>
      <c r="K441" s="590">
        <f>9250*1.19</f>
        <v>11007.5</v>
      </c>
      <c r="L441" s="590">
        <f>10070*1.1</f>
        <v>11077</v>
      </c>
      <c r="M441" s="590">
        <f>5340*1.05</f>
        <v>5607</v>
      </c>
      <c r="N441" s="589" t="s">
        <v>1045</v>
      </c>
      <c r="O441" s="589" t="s">
        <v>1045</v>
      </c>
      <c r="P441" s="589" t="s">
        <v>1045</v>
      </c>
    </row>
    <row r="442" spans="1:16" s="238" customFormat="1">
      <c r="A442" s="590">
        <v>3015</v>
      </c>
      <c r="B442" s="589" t="s">
        <v>1049</v>
      </c>
      <c r="C442" s="589" t="s">
        <v>1052</v>
      </c>
      <c r="D442" s="590">
        <v>3460</v>
      </c>
      <c r="E442" s="589" t="s">
        <v>1055</v>
      </c>
      <c r="F442" s="589" t="s">
        <v>1122</v>
      </c>
      <c r="G442" s="590">
        <v>75</v>
      </c>
      <c r="H442" s="590">
        <v>58870</v>
      </c>
      <c r="I442" s="590">
        <v>53840</v>
      </c>
      <c r="J442" s="590">
        <v>250</v>
      </c>
      <c r="K442" s="590">
        <v>9250</v>
      </c>
      <c r="L442" s="590">
        <v>10070</v>
      </c>
      <c r="M442" s="590">
        <v>0</v>
      </c>
      <c r="N442" s="589" t="s">
        <v>1045</v>
      </c>
      <c r="O442" s="589" t="s">
        <v>1045</v>
      </c>
      <c r="P442" s="589" t="s">
        <v>1045</v>
      </c>
    </row>
    <row r="443" spans="1:16" s="238" customFormat="1">
      <c r="A443" s="590">
        <v>3015</v>
      </c>
      <c r="B443" s="589" t="s">
        <v>1049</v>
      </c>
      <c r="C443" s="589" t="s">
        <v>1048</v>
      </c>
      <c r="D443" s="590">
        <v>4903</v>
      </c>
      <c r="E443" s="589" t="s">
        <v>1050</v>
      </c>
      <c r="F443" s="589" t="s">
        <v>1062</v>
      </c>
      <c r="G443" s="590">
        <v>325</v>
      </c>
      <c r="H443" s="590">
        <f>58870*1.05</f>
        <v>61813.5</v>
      </c>
      <c r="I443" s="590">
        <f>52860*1.05</f>
        <v>55503</v>
      </c>
      <c r="J443" s="590">
        <f>250*1.1</f>
        <v>275</v>
      </c>
      <c r="K443" s="590">
        <f>9250*1.19</f>
        <v>11007.5</v>
      </c>
      <c r="L443" s="590">
        <f>10070*1.1</f>
        <v>11077</v>
      </c>
      <c r="M443" s="589" t="s">
        <v>1045</v>
      </c>
      <c r="N443" s="589" t="s">
        <v>1045</v>
      </c>
      <c r="O443" s="589" t="s">
        <v>1045</v>
      </c>
      <c r="P443" s="589" t="s">
        <v>1045</v>
      </c>
    </row>
    <row r="444" spans="1:16" s="238" customFormat="1">
      <c r="A444" s="590">
        <v>3015</v>
      </c>
      <c r="B444" s="589" t="s">
        <v>1049</v>
      </c>
      <c r="C444" s="589" t="s">
        <v>1052</v>
      </c>
      <c r="D444" s="590">
        <v>3467</v>
      </c>
      <c r="E444" s="589" t="s">
        <v>1050</v>
      </c>
      <c r="F444" s="589" t="s">
        <v>1085</v>
      </c>
      <c r="G444" s="590">
        <v>335</v>
      </c>
      <c r="H444" s="590">
        <v>58870</v>
      </c>
      <c r="I444" s="590">
        <v>53840</v>
      </c>
      <c r="J444" s="590">
        <v>250</v>
      </c>
      <c r="K444" s="590">
        <v>9250</v>
      </c>
      <c r="L444" s="590">
        <v>10070</v>
      </c>
      <c r="M444" s="590">
        <v>0</v>
      </c>
      <c r="N444" s="589" t="s">
        <v>1045</v>
      </c>
      <c r="O444" s="589" t="s">
        <v>1045</v>
      </c>
      <c r="P444" s="589" t="s">
        <v>1045</v>
      </c>
    </row>
    <row r="445" spans="1:16" s="238" customFormat="1">
      <c r="A445" s="590">
        <v>3015</v>
      </c>
      <c r="B445" s="589" t="s">
        <v>1049</v>
      </c>
      <c r="C445" s="589" t="s">
        <v>1048</v>
      </c>
      <c r="D445" s="590">
        <v>4903</v>
      </c>
      <c r="E445" s="589" t="s">
        <v>1047</v>
      </c>
      <c r="F445" s="589" t="s">
        <v>1062</v>
      </c>
      <c r="G445" s="590">
        <v>200</v>
      </c>
      <c r="H445" s="590">
        <f>58870*1.05</f>
        <v>61813.5</v>
      </c>
      <c r="I445" s="590">
        <f>52860*1.05</f>
        <v>55503</v>
      </c>
      <c r="J445" s="590">
        <f>250*1.1</f>
        <v>275</v>
      </c>
      <c r="K445" s="590">
        <f>9250*1.19</f>
        <v>11007.5</v>
      </c>
      <c r="L445" s="590">
        <f>10070*1.1</f>
        <v>11077</v>
      </c>
      <c r="M445" s="589" t="s">
        <v>1045</v>
      </c>
      <c r="N445" s="589" t="s">
        <v>1045</v>
      </c>
      <c r="O445" s="589" t="s">
        <v>1045</v>
      </c>
      <c r="P445" s="589" t="s">
        <v>1045</v>
      </c>
    </row>
    <row r="446" spans="1:16" s="238" customFormat="1">
      <c r="A446" s="590">
        <v>3015</v>
      </c>
      <c r="B446" s="589" t="s">
        <v>1049</v>
      </c>
      <c r="C446" s="589" t="s">
        <v>1052</v>
      </c>
      <c r="D446" s="590">
        <v>3510</v>
      </c>
      <c r="E446" s="589" t="s">
        <v>1050</v>
      </c>
      <c r="F446" s="589" t="s">
        <v>1085</v>
      </c>
      <c r="G446" s="589" t="s">
        <v>1045</v>
      </c>
      <c r="H446" s="590">
        <v>58870</v>
      </c>
      <c r="I446" s="590">
        <v>53840</v>
      </c>
      <c r="J446" s="590">
        <v>250</v>
      </c>
      <c r="K446" s="590">
        <v>9250</v>
      </c>
      <c r="L446" s="590">
        <v>10070</v>
      </c>
      <c r="M446" s="590">
        <v>0</v>
      </c>
      <c r="N446" s="589" t="s">
        <v>1045</v>
      </c>
      <c r="O446" s="589" t="s">
        <v>1045</v>
      </c>
      <c r="P446" s="589" t="s">
        <v>1045</v>
      </c>
    </row>
    <row r="447" spans="1:16" s="238" customFormat="1">
      <c r="A447" s="590">
        <v>3015</v>
      </c>
      <c r="B447" s="589" t="s">
        <v>1049</v>
      </c>
      <c r="C447" s="589" t="s">
        <v>1048</v>
      </c>
      <c r="D447" s="590">
        <v>7493</v>
      </c>
      <c r="E447" s="589" t="s">
        <v>1050</v>
      </c>
      <c r="F447" s="589" t="s">
        <v>1062</v>
      </c>
      <c r="G447" s="590">
        <v>325</v>
      </c>
      <c r="H447" s="590">
        <f>58870*1.05</f>
        <v>61813.5</v>
      </c>
      <c r="I447" s="590">
        <f>52860*1.05</f>
        <v>55503</v>
      </c>
      <c r="J447" s="590">
        <f>250*1.1</f>
        <v>275</v>
      </c>
      <c r="K447" s="590">
        <f>9250*1.19</f>
        <v>11007.5</v>
      </c>
      <c r="L447" s="590">
        <f>10070*1.1</f>
        <v>11077</v>
      </c>
      <c r="M447" s="589" t="s">
        <v>1045</v>
      </c>
      <c r="N447" s="589" t="s">
        <v>1045</v>
      </c>
      <c r="O447" s="589" t="s">
        <v>1045</v>
      </c>
      <c r="P447" s="589" t="s">
        <v>1045</v>
      </c>
    </row>
    <row r="448" spans="1:16" s="238" customFormat="1">
      <c r="A448" s="590">
        <v>3015</v>
      </c>
      <c r="B448" s="589" t="s">
        <v>1049</v>
      </c>
      <c r="C448" s="589" t="s">
        <v>1052</v>
      </c>
      <c r="D448" s="590">
        <v>4658</v>
      </c>
      <c r="E448" s="589" t="s">
        <v>1050</v>
      </c>
      <c r="F448" s="589" t="s">
        <v>1108</v>
      </c>
      <c r="G448" s="590">
        <v>325</v>
      </c>
      <c r="H448" s="590">
        <v>58870</v>
      </c>
      <c r="I448" s="590">
        <v>53840</v>
      </c>
      <c r="J448" s="590">
        <v>250</v>
      </c>
      <c r="K448" s="590">
        <v>9250</v>
      </c>
      <c r="L448" s="590">
        <v>10070</v>
      </c>
      <c r="M448" s="590">
        <v>5340</v>
      </c>
      <c r="N448" s="589" t="s">
        <v>1045</v>
      </c>
      <c r="O448" s="589" t="s">
        <v>1045</v>
      </c>
      <c r="P448" s="589" t="s">
        <v>1045</v>
      </c>
    </row>
    <row r="449" spans="1:16" s="238" customFormat="1">
      <c r="A449" s="590">
        <v>3015</v>
      </c>
      <c r="B449" s="589" t="s">
        <v>1049</v>
      </c>
      <c r="C449" s="589" t="s">
        <v>1048</v>
      </c>
      <c r="D449" s="590">
        <v>7493</v>
      </c>
      <c r="E449" s="589" t="s">
        <v>1047</v>
      </c>
      <c r="F449" s="589" t="s">
        <v>1062</v>
      </c>
      <c r="G449" s="590">
        <v>200</v>
      </c>
      <c r="H449" s="590">
        <f>58870*1.05</f>
        <v>61813.5</v>
      </c>
      <c r="I449" s="590">
        <f>52860*1.05</f>
        <v>55503</v>
      </c>
      <c r="J449" s="590">
        <f>250*1.1</f>
        <v>275</v>
      </c>
      <c r="K449" s="590">
        <f>9250*1.19</f>
        <v>11007.5</v>
      </c>
      <c r="L449" s="590">
        <f>10070*1.1</f>
        <v>11077</v>
      </c>
      <c r="M449" s="589" t="s">
        <v>1045</v>
      </c>
      <c r="N449" s="589" t="s">
        <v>1045</v>
      </c>
      <c r="O449" s="589" t="s">
        <v>1045</v>
      </c>
      <c r="P449" s="589" t="s">
        <v>1045</v>
      </c>
    </row>
    <row r="450" spans="1:16" s="238" customFormat="1">
      <c r="A450" s="590">
        <v>3015</v>
      </c>
      <c r="B450" s="589" t="s">
        <v>1049</v>
      </c>
      <c r="C450" s="589" t="s">
        <v>1052</v>
      </c>
      <c r="D450" s="590">
        <v>4658</v>
      </c>
      <c r="E450" s="589" t="s">
        <v>1047</v>
      </c>
      <c r="F450" s="589" t="s">
        <v>1108</v>
      </c>
      <c r="G450" s="590">
        <v>200</v>
      </c>
      <c r="H450" s="590">
        <v>58870</v>
      </c>
      <c r="I450" s="590">
        <v>53840</v>
      </c>
      <c r="J450" s="590">
        <v>250</v>
      </c>
      <c r="K450" s="590">
        <v>9250</v>
      </c>
      <c r="L450" s="590">
        <v>10070</v>
      </c>
      <c r="M450" s="590">
        <v>5340</v>
      </c>
      <c r="N450" s="589" t="s">
        <v>1045</v>
      </c>
      <c r="O450" s="589" t="s">
        <v>1045</v>
      </c>
      <c r="P450" s="589" t="s">
        <v>1045</v>
      </c>
    </row>
    <row r="451" spans="1:16" s="238" customFormat="1">
      <c r="A451" s="590">
        <v>3015</v>
      </c>
      <c r="B451" s="589" t="s">
        <v>1049</v>
      </c>
      <c r="C451" s="589" t="s">
        <v>1048</v>
      </c>
      <c r="D451" s="590">
        <v>4807</v>
      </c>
      <c r="E451" s="589" t="s">
        <v>1050</v>
      </c>
      <c r="F451" s="589" t="s">
        <v>1123</v>
      </c>
      <c r="G451" s="590">
        <v>285</v>
      </c>
      <c r="H451" s="590">
        <f>58870*1.05</f>
        <v>61813.5</v>
      </c>
      <c r="I451" s="590">
        <f>52860*1.05</f>
        <v>55503</v>
      </c>
      <c r="J451" s="590">
        <f>250*1.1</f>
        <v>275</v>
      </c>
      <c r="K451" s="590">
        <f>9250*1.19</f>
        <v>11007.5</v>
      </c>
      <c r="L451" s="590">
        <f>10070*1.1</f>
        <v>11077</v>
      </c>
      <c r="M451" s="589" t="s">
        <v>1045</v>
      </c>
      <c r="N451" s="589" t="s">
        <v>1045</v>
      </c>
      <c r="O451" s="589" t="s">
        <v>1045</v>
      </c>
      <c r="P451" s="589" t="s">
        <v>1045</v>
      </c>
    </row>
    <row r="452" spans="1:16" s="238" customFormat="1">
      <c r="A452" s="590">
        <v>3015</v>
      </c>
      <c r="B452" s="589" t="s">
        <v>1049</v>
      </c>
      <c r="C452" s="589" t="s">
        <v>1052</v>
      </c>
      <c r="D452" s="590">
        <v>4658</v>
      </c>
      <c r="E452" s="589" t="s">
        <v>1055</v>
      </c>
      <c r="F452" s="589" t="s">
        <v>1108</v>
      </c>
      <c r="G452" s="590">
        <v>75</v>
      </c>
      <c r="H452" s="590">
        <v>58870</v>
      </c>
      <c r="I452" s="590">
        <v>53840</v>
      </c>
      <c r="J452" s="590">
        <v>250</v>
      </c>
      <c r="K452" s="590">
        <v>9250</v>
      </c>
      <c r="L452" s="590">
        <v>10070</v>
      </c>
      <c r="M452" s="590">
        <v>5340</v>
      </c>
      <c r="N452" s="589" t="s">
        <v>1045</v>
      </c>
      <c r="O452" s="589" t="s">
        <v>1045</v>
      </c>
      <c r="P452" s="589" t="s">
        <v>1045</v>
      </c>
    </row>
    <row r="453" spans="1:16" s="238" customFormat="1">
      <c r="A453" s="590">
        <v>3015</v>
      </c>
      <c r="B453" s="589" t="s">
        <v>1049</v>
      </c>
      <c r="C453" s="589" t="s">
        <v>1052</v>
      </c>
      <c r="D453" s="590">
        <v>4693</v>
      </c>
      <c r="E453" s="589" t="s">
        <v>1050</v>
      </c>
      <c r="F453" s="589" t="s">
        <v>1115</v>
      </c>
      <c r="G453" s="590">
        <v>325</v>
      </c>
      <c r="H453" s="590">
        <v>58870</v>
      </c>
      <c r="I453" s="590">
        <v>53840</v>
      </c>
      <c r="J453" s="590">
        <v>250</v>
      </c>
      <c r="K453" s="590">
        <v>9250</v>
      </c>
      <c r="L453" s="590">
        <v>10070</v>
      </c>
      <c r="M453" s="590">
        <v>5340</v>
      </c>
      <c r="N453" s="589" t="s">
        <v>1045</v>
      </c>
      <c r="O453" s="589" t="s">
        <v>1045</v>
      </c>
      <c r="P453" s="589" t="s">
        <v>1045</v>
      </c>
    </row>
    <row r="454" spans="1:16" s="238" customFormat="1">
      <c r="A454" s="590">
        <v>3015</v>
      </c>
      <c r="B454" s="589" t="s">
        <v>1049</v>
      </c>
      <c r="C454" s="589" t="s">
        <v>1048</v>
      </c>
      <c r="D454" s="590">
        <v>4807</v>
      </c>
      <c r="E454" s="589" t="s">
        <v>1055</v>
      </c>
      <c r="F454" s="589" t="s">
        <v>1123</v>
      </c>
      <c r="G454" s="590">
        <v>75</v>
      </c>
      <c r="H454" s="590">
        <f>58870*1.05</f>
        <v>61813.5</v>
      </c>
      <c r="I454" s="590">
        <f>52860*1.05</f>
        <v>55503</v>
      </c>
      <c r="J454" s="590">
        <f>250*1.1</f>
        <v>275</v>
      </c>
      <c r="K454" s="590">
        <f>9250*1.19</f>
        <v>11007.5</v>
      </c>
      <c r="L454" s="590">
        <f>10070*1.1</f>
        <v>11077</v>
      </c>
      <c r="M454" s="589" t="s">
        <v>1045</v>
      </c>
      <c r="N454" s="589" t="s">
        <v>1045</v>
      </c>
      <c r="O454" s="589" t="s">
        <v>1045</v>
      </c>
      <c r="P454" s="589" t="s">
        <v>1045</v>
      </c>
    </row>
    <row r="455" spans="1:16" s="238" customFormat="1">
      <c r="A455" s="590">
        <v>3015</v>
      </c>
      <c r="B455" s="589" t="s">
        <v>1049</v>
      </c>
      <c r="C455" s="589" t="s">
        <v>1048</v>
      </c>
      <c r="D455" s="590">
        <v>4882</v>
      </c>
      <c r="E455" s="589" t="s">
        <v>310</v>
      </c>
      <c r="F455" s="589" t="s">
        <v>1124</v>
      </c>
      <c r="G455" s="590">
        <v>300</v>
      </c>
      <c r="H455" s="590">
        <f>61020*1.05</f>
        <v>64071</v>
      </c>
      <c r="I455" s="590">
        <f>55010*1.05</f>
        <v>57760.5</v>
      </c>
      <c r="J455" s="590">
        <f>250*1.1</f>
        <v>275</v>
      </c>
      <c r="K455" s="590">
        <f>9250*1.19</f>
        <v>11007.5</v>
      </c>
      <c r="L455" s="590">
        <f>10070*1.1</f>
        <v>11077</v>
      </c>
      <c r="M455" s="589" t="s">
        <v>1045</v>
      </c>
      <c r="N455" s="589" t="s">
        <v>1045</v>
      </c>
      <c r="O455" s="589" t="s">
        <v>1045</v>
      </c>
      <c r="P455" s="589" t="s">
        <v>1045</v>
      </c>
    </row>
    <row r="456" spans="1:16" s="238" customFormat="1">
      <c r="A456" s="590">
        <v>3015</v>
      </c>
      <c r="B456" s="589" t="s">
        <v>1049</v>
      </c>
      <c r="C456" s="589" t="s">
        <v>1052</v>
      </c>
      <c r="D456" s="590">
        <v>4693</v>
      </c>
      <c r="E456" s="589" t="s">
        <v>1055</v>
      </c>
      <c r="F456" s="589" t="s">
        <v>1115</v>
      </c>
      <c r="G456" s="590">
        <v>75</v>
      </c>
      <c r="H456" s="590">
        <v>58870</v>
      </c>
      <c r="I456" s="590">
        <v>53840</v>
      </c>
      <c r="J456" s="590">
        <v>250</v>
      </c>
      <c r="K456" s="590">
        <v>9250</v>
      </c>
      <c r="L456" s="590">
        <v>10070</v>
      </c>
      <c r="M456" s="590">
        <v>5340</v>
      </c>
      <c r="N456" s="589" t="s">
        <v>1045</v>
      </c>
      <c r="O456" s="589" t="s">
        <v>1045</v>
      </c>
      <c r="P456" s="589" t="s">
        <v>1045</v>
      </c>
    </row>
    <row r="457" spans="1:16" s="238" customFormat="1">
      <c r="A457" s="590">
        <v>3015</v>
      </c>
      <c r="B457" s="589" t="s">
        <v>1049</v>
      </c>
      <c r="C457" s="589" t="s">
        <v>1048</v>
      </c>
      <c r="D457" s="590">
        <v>4904</v>
      </c>
      <c r="E457" s="589" t="s">
        <v>1047</v>
      </c>
      <c r="F457" s="589" t="s">
        <v>1058</v>
      </c>
      <c r="G457" s="590">
        <v>200</v>
      </c>
      <c r="H457" s="590">
        <f>58870*1.05</f>
        <v>61813.5</v>
      </c>
      <c r="I457" s="590">
        <f>52860*1.05</f>
        <v>55503</v>
      </c>
      <c r="J457" s="590">
        <f>250*1.1</f>
        <v>275</v>
      </c>
      <c r="K457" s="590">
        <f>9250*1.19</f>
        <v>11007.5</v>
      </c>
      <c r="L457" s="590">
        <f>10070*1.1</f>
        <v>11077</v>
      </c>
      <c r="M457" s="589" t="s">
        <v>1045</v>
      </c>
      <c r="N457" s="589" t="s">
        <v>1045</v>
      </c>
      <c r="O457" s="589" t="s">
        <v>1045</v>
      </c>
      <c r="P457" s="589" t="s">
        <v>1045</v>
      </c>
    </row>
    <row r="458" spans="1:16" s="238" customFormat="1">
      <c r="A458" s="590">
        <v>3015</v>
      </c>
      <c r="B458" s="589" t="s">
        <v>1049</v>
      </c>
      <c r="C458" s="589" t="s">
        <v>1052</v>
      </c>
      <c r="D458" s="590">
        <v>4748</v>
      </c>
      <c r="E458" s="589" t="s">
        <v>1055</v>
      </c>
      <c r="F458" s="589" t="s">
        <v>1106</v>
      </c>
      <c r="G458" s="590">
        <v>75</v>
      </c>
      <c r="H458" s="590">
        <v>58870</v>
      </c>
      <c r="I458" s="590">
        <v>53840</v>
      </c>
      <c r="J458" s="590">
        <v>250</v>
      </c>
      <c r="K458" s="590">
        <v>9250</v>
      </c>
      <c r="L458" s="590">
        <v>10070</v>
      </c>
      <c r="M458" s="590">
        <v>0</v>
      </c>
      <c r="N458" s="589" t="s">
        <v>1045</v>
      </c>
      <c r="O458" s="589" t="s">
        <v>1045</v>
      </c>
      <c r="P458" s="589" t="s">
        <v>1045</v>
      </c>
    </row>
    <row r="459" spans="1:16" s="238" customFormat="1">
      <c r="A459" s="590">
        <v>3015</v>
      </c>
      <c r="B459" s="589" t="s">
        <v>1049</v>
      </c>
      <c r="C459" s="589" t="s">
        <v>1048</v>
      </c>
      <c r="D459" s="590">
        <v>4904</v>
      </c>
      <c r="E459" s="589" t="s">
        <v>1055</v>
      </c>
      <c r="F459" s="589" t="s">
        <v>1058</v>
      </c>
      <c r="G459" s="590">
        <v>75</v>
      </c>
      <c r="H459" s="590">
        <f>58870*1.05</f>
        <v>61813.5</v>
      </c>
      <c r="I459" s="590">
        <f>52860*1.05</f>
        <v>55503</v>
      </c>
      <c r="J459" s="590">
        <f>250*1.1</f>
        <v>275</v>
      </c>
      <c r="K459" s="590">
        <f>9250*1.19</f>
        <v>11007.5</v>
      </c>
      <c r="L459" s="590">
        <f>10070*1.1</f>
        <v>11077</v>
      </c>
      <c r="M459" s="589" t="s">
        <v>1045</v>
      </c>
      <c r="N459" s="589" t="s">
        <v>1045</v>
      </c>
      <c r="O459" s="589" t="s">
        <v>1045</v>
      </c>
      <c r="P459" s="589" t="s">
        <v>1045</v>
      </c>
    </row>
    <row r="460" spans="1:16" s="238" customFormat="1">
      <c r="A460" s="590">
        <v>3015</v>
      </c>
      <c r="B460" s="589" t="s">
        <v>1049</v>
      </c>
      <c r="C460" s="589" t="s">
        <v>1052</v>
      </c>
      <c r="D460" s="590">
        <v>4772</v>
      </c>
      <c r="E460" s="589" t="s">
        <v>1055</v>
      </c>
      <c r="F460" s="589" t="s">
        <v>1107</v>
      </c>
      <c r="G460" s="590">
        <v>75</v>
      </c>
      <c r="H460" s="590">
        <v>58870</v>
      </c>
      <c r="I460" s="590">
        <v>53840</v>
      </c>
      <c r="J460" s="590">
        <v>250</v>
      </c>
      <c r="K460" s="590">
        <v>9250</v>
      </c>
      <c r="L460" s="590">
        <v>10070</v>
      </c>
      <c r="M460" s="590">
        <v>0</v>
      </c>
      <c r="N460" s="589" t="s">
        <v>1045</v>
      </c>
      <c r="O460" s="589" t="s">
        <v>1045</v>
      </c>
      <c r="P460" s="589" t="s">
        <v>1045</v>
      </c>
    </row>
    <row r="461" spans="1:16" s="238" customFormat="1">
      <c r="A461" s="590">
        <v>3015</v>
      </c>
      <c r="B461" s="589" t="s">
        <v>1049</v>
      </c>
      <c r="C461" s="589" t="s">
        <v>1048</v>
      </c>
      <c r="D461" s="590">
        <v>7926</v>
      </c>
      <c r="E461" s="589" t="s">
        <v>1047</v>
      </c>
      <c r="F461" s="589" t="s">
        <v>1058</v>
      </c>
      <c r="G461" s="590">
        <v>200</v>
      </c>
      <c r="H461" s="590">
        <f>58870*1.05</f>
        <v>61813.5</v>
      </c>
      <c r="I461" s="590">
        <f>52860*1.05</f>
        <v>55503</v>
      </c>
      <c r="J461" s="590">
        <f>250*1.1</f>
        <v>275</v>
      </c>
      <c r="K461" s="590">
        <f>9250*1.19</f>
        <v>11007.5</v>
      </c>
      <c r="L461" s="590">
        <f>10070*1.1</f>
        <v>11077</v>
      </c>
      <c r="M461" s="589" t="s">
        <v>1045</v>
      </c>
      <c r="N461" s="589" t="s">
        <v>1045</v>
      </c>
      <c r="O461" s="589" t="s">
        <v>1045</v>
      </c>
      <c r="P461" s="589" t="s">
        <v>1045</v>
      </c>
    </row>
    <row r="462" spans="1:16" s="238" customFormat="1">
      <c r="A462" s="590">
        <v>3015</v>
      </c>
      <c r="B462" s="589" t="s">
        <v>1049</v>
      </c>
      <c r="C462" s="589" t="s">
        <v>1052</v>
      </c>
      <c r="D462" s="590">
        <v>4802</v>
      </c>
      <c r="E462" s="589" t="s">
        <v>1047</v>
      </c>
      <c r="F462" s="589" t="s">
        <v>1068</v>
      </c>
      <c r="G462" s="590">
        <v>200</v>
      </c>
      <c r="H462" s="590">
        <v>58870</v>
      </c>
      <c r="I462" s="590">
        <v>53840</v>
      </c>
      <c r="J462" s="590">
        <v>250</v>
      </c>
      <c r="K462" s="590">
        <v>9250</v>
      </c>
      <c r="L462" s="590">
        <v>10070</v>
      </c>
      <c r="M462" s="590">
        <v>0</v>
      </c>
      <c r="N462" s="589" t="s">
        <v>1045</v>
      </c>
      <c r="O462" s="589" t="s">
        <v>1045</v>
      </c>
      <c r="P462" s="589" t="s">
        <v>1045</v>
      </c>
    </row>
    <row r="463" spans="1:16" s="238" customFormat="1">
      <c r="A463" s="590">
        <v>3015</v>
      </c>
      <c r="B463" s="589" t="s">
        <v>1049</v>
      </c>
      <c r="C463" s="589" t="s">
        <v>1048</v>
      </c>
      <c r="D463" s="590">
        <v>7926</v>
      </c>
      <c r="E463" s="589" t="s">
        <v>1055</v>
      </c>
      <c r="F463" s="589" t="s">
        <v>1058</v>
      </c>
      <c r="G463" s="590">
        <v>75</v>
      </c>
      <c r="H463" s="590">
        <f>58870*1.05</f>
        <v>61813.5</v>
      </c>
      <c r="I463" s="590">
        <f>52860*1.05</f>
        <v>55503</v>
      </c>
      <c r="J463" s="590">
        <f>250*1.1</f>
        <v>275</v>
      </c>
      <c r="K463" s="590">
        <f>9250*1.19</f>
        <v>11007.5</v>
      </c>
      <c r="L463" s="590">
        <f>10070*1.1</f>
        <v>11077</v>
      </c>
      <c r="M463" s="589" t="s">
        <v>1045</v>
      </c>
      <c r="N463" s="589" t="s">
        <v>1045</v>
      </c>
      <c r="O463" s="589" t="s">
        <v>1045</v>
      </c>
      <c r="P463" s="589" t="s">
        <v>1045</v>
      </c>
    </row>
    <row r="464" spans="1:16" s="238" customFormat="1">
      <c r="A464" s="590">
        <v>3015</v>
      </c>
      <c r="B464" s="589" t="s">
        <v>1049</v>
      </c>
      <c r="C464" s="589" t="s">
        <v>1052</v>
      </c>
      <c r="D464" s="590">
        <v>4805</v>
      </c>
      <c r="E464" s="589" t="s">
        <v>1047</v>
      </c>
      <c r="F464" s="589" t="s">
        <v>1112</v>
      </c>
      <c r="G464" s="590">
        <v>200</v>
      </c>
      <c r="H464" s="590">
        <v>58870</v>
      </c>
      <c r="I464" s="590">
        <v>53840</v>
      </c>
      <c r="J464" s="590">
        <v>250</v>
      </c>
      <c r="K464" s="590">
        <v>9250</v>
      </c>
      <c r="L464" s="590">
        <v>10070</v>
      </c>
      <c r="M464" s="590">
        <v>0</v>
      </c>
      <c r="N464" s="589" t="s">
        <v>1045</v>
      </c>
      <c r="O464" s="589" t="s">
        <v>1045</v>
      </c>
      <c r="P464" s="589" t="s">
        <v>1045</v>
      </c>
    </row>
    <row r="465" spans="1:16" s="238" customFormat="1">
      <c r="A465" s="590">
        <v>3015</v>
      </c>
      <c r="B465" s="589" t="s">
        <v>1049</v>
      </c>
      <c r="C465" s="589" t="s">
        <v>1048</v>
      </c>
      <c r="D465" s="590">
        <v>3205</v>
      </c>
      <c r="E465" s="589" t="s">
        <v>1050</v>
      </c>
      <c r="F465" s="589" t="s">
        <v>1108</v>
      </c>
      <c r="G465" s="590">
        <v>325</v>
      </c>
      <c r="H465" s="590">
        <f>58870*1.05</f>
        <v>61813.5</v>
      </c>
      <c r="I465" s="590">
        <f>52860*1.05</f>
        <v>55503</v>
      </c>
      <c r="J465" s="590">
        <f>250*1.1</f>
        <v>275</v>
      </c>
      <c r="K465" s="590">
        <f>9250*1.19</f>
        <v>11007.5</v>
      </c>
      <c r="L465" s="590">
        <f>10070*1.1</f>
        <v>11077</v>
      </c>
      <c r="M465" s="590">
        <f>5340*1.05</f>
        <v>5607</v>
      </c>
      <c r="N465" s="589" t="s">
        <v>1045</v>
      </c>
      <c r="O465" s="589" t="s">
        <v>1045</v>
      </c>
      <c r="P465" s="589" t="s">
        <v>1045</v>
      </c>
    </row>
    <row r="466" spans="1:16" s="238" customFormat="1">
      <c r="A466" s="590">
        <v>3015</v>
      </c>
      <c r="B466" s="589" t="s">
        <v>1049</v>
      </c>
      <c r="C466" s="589" t="s">
        <v>1052</v>
      </c>
      <c r="D466" s="590">
        <v>4807</v>
      </c>
      <c r="E466" s="589" t="s">
        <v>1050</v>
      </c>
      <c r="F466" s="589" t="s">
        <v>1123</v>
      </c>
      <c r="G466" s="590">
        <v>285</v>
      </c>
      <c r="H466" s="590">
        <v>58870</v>
      </c>
      <c r="I466" s="590">
        <v>53840</v>
      </c>
      <c r="J466" s="590">
        <v>250</v>
      </c>
      <c r="K466" s="590">
        <v>9250</v>
      </c>
      <c r="L466" s="590">
        <v>10070</v>
      </c>
      <c r="M466" s="590">
        <v>0</v>
      </c>
      <c r="N466" s="589" t="s">
        <v>1045</v>
      </c>
      <c r="O466" s="589" t="s">
        <v>1045</v>
      </c>
      <c r="P466" s="589" t="s">
        <v>1045</v>
      </c>
    </row>
    <row r="467" spans="1:16" s="238" customFormat="1">
      <c r="A467" s="590">
        <v>3015</v>
      </c>
      <c r="B467" s="589" t="s">
        <v>1049</v>
      </c>
      <c r="C467" s="589" t="s">
        <v>1048</v>
      </c>
      <c r="D467" s="590">
        <v>4658</v>
      </c>
      <c r="E467" s="589" t="s">
        <v>1050</v>
      </c>
      <c r="F467" s="589" t="s">
        <v>1108</v>
      </c>
      <c r="G467" s="590">
        <v>325</v>
      </c>
      <c r="H467" s="590">
        <f>58870*1.05</f>
        <v>61813.5</v>
      </c>
      <c r="I467" s="590">
        <f>52860*1.05</f>
        <v>55503</v>
      </c>
      <c r="J467" s="590">
        <f>250*1.1</f>
        <v>275</v>
      </c>
      <c r="K467" s="590">
        <f>9250*1.19</f>
        <v>11007.5</v>
      </c>
      <c r="L467" s="590">
        <f>10070*1.1</f>
        <v>11077</v>
      </c>
      <c r="M467" s="590">
        <f>5340*1.05</f>
        <v>5607</v>
      </c>
      <c r="N467" s="589" t="s">
        <v>1045</v>
      </c>
      <c r="O467" s="589" t="s">
        <v>1045</v>
      </c>
      <c r="P467" s="589" t="s">
        <v>1045</v>
      </c>
    </row>
    <row r="468" spans="1:16" s="238" customFormat="1">
      <c r="A468" s="590">
        <v>3015</v>
      </c>
      <c r="B468" s="589" t="s">
        <v>1049</v>
      </c>
      <c r="C468" s="589" t="s">
        <v>1052</v>
      </c>
      <c r="D468" s="590">
        <v>4807</v>
      </c>
      <c r="E468" s="589" t="s">
        <v>1055</v>
      </c>
      <c r="F468" s="589" t="s">
        <v>1123</v>
      </c>
      <c r="G468" s="590">
        <v>75</v>
      </c>
      <c r="H468" s="590">
        <v>58870</v>
      </c>
      <c r="I468" s="590">
        <v>53840</v>
      </c>
      <c r="J468" s="590">
        <v>250</v>
      </c>
      <c r="K468" s="590">
        <v>9250</v>
      </c>
      <c r="L468" s="590">
        <v>10070</v>
      </c>
      <c r="M468" s="590">
        <v>0</v>
      </c>
      <c r="N468" s="589" t="s">
        <v>1045</v>
      </c>
      <c r="O468" s="589" t="s">
        <v>1045</v>
      </c>
      <c r="P468" s="589" t="s">
        <v>1045</v>
      </c>
    </row>
    <row r="469" spans="1:16" s="238" customFormat="1">
      <c r="A469" s="590">
        <v>3015</v>
      </c>
      <c r="B469" s="589" t="s">
        <v>1049</v>
      </c>
      <c r="C469" s="589" t="s">
        <v>1048</v>
      </c>
      <c r="D469" s="590">
        <v>4658</v>
      </c>
      <c r="E469" s="589" t="s">
        <v>1047</v>
      </c>
      <c r="F469" s="589" t="s">
        <v>1108</v>
      </c>
      <c r="G469" s="590">
        <v>200</v>
      </c>
      <c r="H469" s="590">
        <f>58870*1.05</f>
        <v>61813.5</v>
      </c>
      <c r="I469" s="590">
        <f>52860*1.05</f>
        <v>55503</v>
      </c>
      <c r="J469" s="590">
        <f>250*1.1</f>
        <v>275</v>
      </c>
      <c r="K469" s="590">
        <f>9250*1.19</f>
        <v>11007.5</v>
      </c>
      <c r="L469" s="590">
        <f>10070*1.1</f>
        <v>11077</v>
      </c>
      <c r="M469" s="590">
        <f>5340*1.05</f>
        <v>5607</v>
      </c>
      <c r="N469" s="589" t="s">
        <v>1045</v>
      </c>
      <c r="O469" s="589" t="s">
        <v>1045</v>
      </c>
      <c r="P469" s="589" t="s">
        <v>1045</v>
      </c>
    </row>
    <row r="470" spans="1:16" s="238" customFormat="1">
      <c r="A470" s="590">
        <v>3015</v>
      </c>
      <c r="B470" s="589" t="s">
        <v>1049</v>
      </c>
      <c r="C470" s="589" t="s">
        <v>1052</v>
      </c>
      <c r="D470" s="590">
        <v>4810</v>
      </c>
      <c r="E470" s="589" t="s">
        <v>1050</v>
      </c>
      <c r="F470" s="589" t="s">
        <v>1078</v>
      </c>
      <c r="G470" s="590">
        <v>295</v>
      </c>
      <c r="H470" s="590">
        <v>58870</v>
      </c>
      <c r="I470" s="590">
        <v>53840</v>
      </c>
      <c r="J470" s="590">
        <v>250</v>
      </c>
      <c r="K470" s="590">
        <v>9250</v>
      </c>
      <c r="L470" s="590">
        <v>10070</v>
      </c>
      <c r="M470" s="590">
        <v>0</v>
      </c>
      <c r="N470" s="589" t="s">
        <v>1045</v>
      </c>
      <c r="O470" s="589" t="s">
        <v>1045</v>
      </c>
      <c r="P470" s="589" t="s">
        <v>1045</v>
      </c>
    </row>
    <row r="471" spans="1:16" s="238" customFormat="1">
      <c r="A471" s="590">
        <v>3015</v>
      </c>
      <c r="B471" s="589" t="s">
        <v>1049</v>
      </c>
      <c r="C471" s="589" t="s">
        <v>1048</v>
      </c>
      <c r="D471" s="590">
        <v>4658</v>
      </c>
      <c r="E471" s="589" t="s">
        <v>1055</v>
      </c>
      <c r="F471" s="589" t="s">
        <v>1108</v>
      </c>
      <c r="G471" s="590">
        <v>75</v>
      </c>
      <c r="H471" s="590">
        <f>58870*1.05</f>
        <v>61813.5</v>
      </c>
      <c r="I471" s="590">
        <f>52860*1.05</f>
        <v>55503</v>
      </c>
      <c r="J471" s="590">
        <f>250*1.1</f>
        <v>275</v>
      </c>
      <c r="K471" s="590">
        <f>9250*1.19</f>
        <v>11007.5</v>
      </c>
      <c r="L471" s="590">
        <f>10070*1.1</f>
        <v>11077</v>
      </c>
      <c r="M471" s="590">
        <f>5340*1.05</f>
        <v>5607</v>
      </c>
      <c r="N471" s="589" t="s">
        <v>1045</v>
      </c>
      <c r="O471" s="589" t="s">
        <v>1045</v>
      </c>
      <c r="P471" s="589" t="s">
        <v>1045</v>
      </c>
    </row>
    <row r="472" spans="1:16" s="238" customFormat="1">
      <c r="A472" s="590">
        <v>3015</v>
      </c>
      <c r="B472" s="589" t="s">
        <v>1049</v>
      </c>
      <c r="C472" s="589" t="s">
        <v>1052</v>
      </c>
      <c r="D472" s="590">
        <v>4811</v>
      </c>
      <c r="E472" s="589" t="s">
        <v>1050</v>
      </c>
      <c r="F472" s="589" t="s">
        <v>1077</v>
      </c>
      <c r="G472" s="590">
        <v>295</v>
      </c>
      <c r="H472" s="590">
        <v>58870</v>
      </c>
      <c r="I472" s="590">
        <v>53840</v>
      </c>
      <c r="J472" s="590">
        <v>250</v>
      </c>
      <c r="K472" s="590">
        <v>9250</v>
      </c>
      <c r="L472" s="590">
        <v>10070</v>
      </c>
      <c r="M472" s="590">
        <v>0</v>
      </c>
      <c r="N472" s="589" t="s">
        <v>1045</v>
      </c>
      <c r="O472" s="589" t="s">
        <v>1045</v>
      </c>
      <c r="P472" s="589" t="s">
        <v>1045</v>
      </c>
    </row>
    <row r="473" spans="1:16" s="238" customFormat="1">
      <c r="A473" s="590">
        <v>3015</v>
      </c>
      <c r="B473" s="589" t="s">
        <v>1049</v>
      </c>
      <c r="C473" s="589" t="s">
        <v>1048</v>
      </c>
      <c r="D473" s="590">
        <v>4857</v>
      </c>
      <c r="E473" s="589" t="s">
        <v>1050</v>
      </c>
      <c r="F473" s="589" t="s">
        <v>1108</v>
      </c>
      <c r="G473" s="590">
        <v>325</v>
      </c>
      <c r="H473" s="590">
        <f>58870*1.05</f>
        <v>61813.5</v>
      </c>
      <c r="I473" s="590">
        <f>52860*1.05</f>
        <v>55503</v>
      </c>
      <c r="J473" s="590">
        <f>250*1.1</f>
        <v>275</v>
      </c>
      <c r="K473" s="590">
        <f>9250*1.19</f>
        <v>11007.5</v>
      </c>
      <c r="L473" s="590">
        <f>10070*1.1</f>
        <v>11077</v>
      </c>
      <c r="M473" s="590">
        <f>5340*1.05</f>
        <v>5607</v>
      </c>
      <c r="N473" s="589" t="s">
        <v>1045</v>
      </c>
      <c r="O473" s="589" t="s">
        <v>1045</v>
      </c>
      <c r="P473" s="589" t="s">
        <v>1045</v>
      </c>
    </row>
    <row r="474" spans="1:16" s="238" customFormat="1">
      <c r="A474" s="590">
        <v>3015</v>
      </c>
      <c r="B474" s="589" t="s">
        <v>1049</v>
      </c>
      <c r="C474" s="589" t="s">
        <v>1052</v>
      </c>
      <c r="D474" s="590">
        <v>4812</v>
      </c>
      <c r="E474" s="589" t="s">
        <v>1050</v>
      </c>
      <c r="F474" s="589" t="s">
        <v>1075</v>
      </c>
      <c r="G474" s="590">
        <v>295</v>
      </c>
      <c r="H474" s="590">
        <v>58870</v>
      </c>
      <c r="I474" s="590">
        <v>53840</v>
      </c>
      <c r="J474" s="590">
        <v>250</v>
      </c>
      <c r="K474" s="590">
        <v>9250</v>
      </c>
      <c r="L474" s="590">
        <v>10070</v>
      </c>
      <c r="M474" s="590">
        <v>0</v>
      </c>
      <c r="N474" s="589" t="s">
        <v>1045</v>
      </c>
      <c r="O474" s="589" t="s">
        <v>1045</v>
      </c>
      <c r="P474" s="589" t="s">
        <v>1045</v>
      </c>
    </row>
    <row r="475" spans="1:16" s="238" customFormat="1">
      <c r="A475" s="590">
        <v>3015</v>
      </c>
      <c r="B475" s="589" t="s">
        <v>1049</v>
      </c>
      <c r="C475" s="589" t="s">
        <v>1048</v>
      </c>
      <c r="D475" s="590">
        <v>4857</v>
      </c>
      <c r="E475" s="589" t="s">
        <v>1047</v>
      </c>
      <c r="F475" s="589" t="s">
        <v>1108</v>
      </c>
      <c r="G475" s="590">
        <v>200</v>
      </c>
      <c r="H475" s="590">
        <f>58870*1.05</f>
        <v>61813.5</v>
      </c>
      <c r="I475" s="590">
        <f>52860*1.05</f>
        <v>55503</v>
      </c>
      <c r="J475" s="590">
        <f>250*1.1</f>
        <v>275</v>
      </c>
      <c r="K475" s="590">
        <f>9250*1.19</f>
        <v>11007.5</v>
      </c>
      <c r="L475" s="590">
        <f>10070*1.1</f>
        <v>11077</v>
      </c>
      <c r="M475" s="590">
        <f>5340*1.05</f>
        <v>5607</v>
      </c>
      <c r="N475" s="589" t="s">
        <v>1045</v>
      </c>
      <c r="O475" s="589" t="s">
        <v>1045</v>
      </c>
      <c r="P475" s="589" t="s">
        <v>1045</v>
      </c>
    </row>
    <row r="476" spans="1:16" s="238" customFormat="1">
      <c r="A476" s="590">
        <v>3015</v>
      </c>
      <c r="B476" s="589" t="s">
        <v>1049</v>
      </c>
      <c r="C476" s="589" t="s">
        <v>1052</v>
      </c>
      <c r="D476" s="590">
        <v>4813</v>
      </c>
      <c r="E476" s="589" t="s">
        <v>1050</v>
      </c>
      <c r="F476" s="589" t="s">
        <v>1071</v>
      </c>
      <c r="G476" s="590">
        <v>455</v>
      </c>
      <c r="H476" s="590">
        <v>58870</v>
      </c>
      <c r="I476" s="590">
        <v>53840</v>
      </c>
      <c r="J476" s="590">
        <v>250</v>
      </c>
      <c r="K476" s="590">
        <v>9250</v>
      </c>
      <c r="L476" s="590">
        <v>10070</v>
      </c>
      <c r="M476" s="590">
        <v>0</v>
      </c>
      <c r="N476" s="589" t="s">
        <v>1045</v>
      </c>
      <c r="O476" s="589" t="s">
        <v>1045</v>
      </c>
      <c r="P476" s="589" t="s">
        <v>1045</v>
      </c>
    </row>
    <row r="477" spans="1:16" s="238" customFormat="1">
      <c r="A477" s="590">
        <v>3015</v>
      </c>
      <c r="B477" s="589" t="s">
        <v>1049</v>
      </c>
      <c r="C477" s="589" t="s">
        <v>1048</v>
      </c>
      <c r="D477" s="590">
        <v>4905</v>
      </c>
      <c r="E477" s="589" t="s">
        <v>1055</v>
      </c>
      <c r="F477" s="589" t="s">
        <v>1108</v>
      </c>
      <c r="G477" s="590">
        <v>75</v>
      </c>
      <c r="H477" s="590">
        <f>58870*1.05</f>
        <v>61813.5</v>
      </c>
      <c r="I477" s="590">
        <f>52860*1.05</f>
        <v>55503</v>
      </c>
      <c r="J477" s="590">
        <f>250*1.1</f>
        <v>275</v>
      </c>
      <c r="K477" s="590">
        <f>9250*1.19</f>
        <v>11007.5</v>
      </c>
      <c r="L477" s="590">
        <f>10070*1.1</f>
        <v>11077</v>
      </c>
      <c r="M477" s="590">
        <f>5340*1.05</f>
        <v>5607</v>
      </c>
      <c r="N477" s="589" t="s">
        <v>1045</v>
      </c>
      <c r="O477" s="589" t="s">
        <v>1045</v>
      </c>
      <c r="P477" s="589" t="s">
        <v>1045</v>
      </c>
    </row>
    <row r="478" spans="1:16" s="238" customFormat="1">
      <c r="A478" s="590">
        <v>3015</v>
      </c>
      <c r="B478" s="589" t="s">
        <v>1049</v>
      </c>
      <c r="C478" s="589" t="s">
        <v>1052</v>
      </c>
      <c r="D478" s="590">
        <v>4813</v>
      </c>
      <c r="E478" s="589" t="s">
        <v>1047</v>
      </c>
      <c r="F478" s="589" t="s">
        <v>1071</v>
      </c>
      <c r="G478" s="590">
        <v>330</v>
      </c>
      <c r="H478" s="590">
        <v>58870</v>
      </c>
      <c r="I478" s="590">
        <v>53840</v>
      </c>
      <c r="J478" s="590">
        <v>250</v>
      </c>
      <c r="K478" s="590">
        <v>9250</v>
      </c>
      <c r="L478" s="590">
        <v>10070</v>
      </c>
      <c r="M478" s="590">
        <v>0</v>
      </c>
      <c r="N478" s="589" t="s">
        <v>1045</v>
      </c>
      <c r="O478" s="589" t="s">
        <v>1045</v>
      </c>
      <c r="P478" s="589" t="s">
        <v>1045</v>
      </c>
    </row>
    <row r="479" spans="1:16" s="238" customFormat="1">
      <c r="A479" s="590">
        <v>3015</v>
      </c>
      <c r="B479" s="589" t="s">
        <v>1049</v>
      </c>
      <c r="C479" s="589" t="s">
        <v>1048</v>
      </c>
      <c r="D479" s="590">
        <v>4772</v>
      </c>
      <c r="E479" s="589" t="s">
        <v>1055</v>
      </c>
      <c r="F479" s="589" t="s">
        <v>1107</v>
      </c>
      <c r="G479" s="590">
        <v>75</v>
      </c>
      <c r="H479" s="590">
        <f>58870*1.05</f>
        <v>61813.5</v>
      </c>
      <c r="I479" s="590">
        <f>52860*1.05</f>
        <v>55503</v>
      </c>
      <c r="J479" s="590">
        <f>250*1.1</f>
        <v>275</v>
      </c>
      <c r="K479" s="590">
        <f>9250*1.19</f>
        <v>11007.5</v>
      </c>
      <c r="L479" s="590">
        <f>10070*1.1</f>
        <v>11077</v>
      </c>
      <c r="M479" s="589" t="s">
        <v>1045</v>
      </c>
      <c r="N479" s="589" t="s">
        <v>1045</v>
      </c>
      <c r="O479" s="589" t="s">
        <v>1045</v>
      </c>
      <c r="P479" s="589" t="s">
        <v>1045</v>
      </c>
    </row>
    <row r="480" spans="1:16" s="238" customFormat="1">
      <c r="A480" s="590">
        <v>3015</v>
      </c>
      <c r="B480" s="589" t="s">
        <v>1049</v>
      </c>
      <c r="C480" s="589" t="s">
        <v>1052</v>
      </c>
      <c r="D480" s="590">
        <v>4814</v>
      </c>
      <c r="E480" s="589" t="s">
        <v>1055</v>
      </c>
      <c r="F480" s="589" t="s">
        <v>1070</v>
      </c>
      <c r="G480" s="590">
        <v>75</v>
      </c>
      <c r="H480" s="590">
        <v>58870</v>
      </c>
      <c r="I480" s="590">
        <v>53840</v>
      </c>
      <c r="J480" s="590">
        <v>250</v>
      </c>
      <c r="K480" s="590">
        <v>9250</v>
      </c>
      <c r="L480" s="590">
        <v>10070</v>
      </c>
      <c r="M480" s="590">
        <v>0</v>
      </c>
      <c r="N480" s="589" t="s">
        <v>1045</v>
      </c>
      <c r="O480" s="589" t="s">
        <v>1045</v>
      </c>
      <c r="P480" s="589" t="s">
        <v>1045</v>
      </c>
    </row>
    <row r="481" spans="1:16" s="238" customFormat="1">
      <c r="A481" s="590">
        <v>3015</v>
      </c>
      <c r="B481" s="589" t="s">
        <v>1049</v>
      </c>
      <c r="C481" s="589" t="s">
        <v>1048</v>
      </c>
      <c r="D481" s="590">
        <v>4906</v>
      </c>
      <c r="E481" s="589" t="s">
        <v>1055</v>
      </c>
      <c r="F481" s="589" t="s">
        <v>1107</v>
      </c>
      <c r="G481" s="590">
        <v>75</v>
      </c>
      <c r="H481" s="590">
        <f>58870*1.05</f>
        <v>61813.5</v>
      </c>
      <c r="I481" s="590">
        <f>52860*1.05</f>
        <v>55503</v>
      </c>
      <c r="J481" s="590">
        <f>250*1.1</f>
        <v>275</v>
      </c>
      <c r="K481" s="590">
        <f>9250*1.19</f>
        <v>11007.5</v>
      </c>
      <c r="L481" s="590">
        <f>10070*1.1</f>
        <v>11077</v>
      </c>
      <c r="M481" s="589" t="s">
        <v>1045</v>
      </c>
      <c r="N481" s="589" t="s">
        <v>1045</v>
      </c>
      <c r="O481" s="589" t="s">
        <v>1045</v>
      </c>
      <c r="P481" s="589" t="s">
        <v>1045</v>
      </c>
    </row>
    <row r="482" spans="1:16" s="238" customFormat="1">
      <c r="A482" s="590">
        <v>3015</v>
      </c>
      <c r="B482" s="589" t="s">
        <v>1049</v>
      </c>
      <c r="C482" s="589" t="s">
        <v>1052</v>
      </c>
      <c r="D482" s="590">
        <v>4821</v>
      </c>
      <c r="E482" s="589" t="s">
        <v>1050</v>
      </c>
      <c r="F482" s="589" t="s">
        <v>1064</v>
      </c>
      <c r="G482" s="590">
        <v>350</v>
      </c>
      <c r="H482" s="590">
        <v>58870</v>
      </c>
      <c r="I482" s="590">
        <v>53840</v>
      </c>
      <c r="J482" s="590">
        <v>250</v>
      </c>
      <c r="K482" s="590">
        <v>9250</v>
      </c>
      <c r="L482" s="590">
        <v>10070</v>
      </c>
      <c r="M482" s="590">
        <v>0</v>
      </c>
      <c r="N482" s="589" t="s">
        <v>1045</v>
      </c>
      <c r="O482" s="589" t="s">
        <v>1045</v>
      </c>
      <c r="P482" s="589" t="s">
        <v>1045</v>
      </c>
    </row>
    <row r="483" spans="1:16" s="238" customFormat="1">
      <c r="A483" s="590">
        <v>3015</v>
      </c>
      <c r="B483" s="589" t="s">
        <v>1049</v>
      </c>
      <c r="C483" s="589" t="s">
        <v>1048</v>
      </c>
      <c r="D483" s="590">
        <v>4858</v>
      </c>
      <c r="E483" s="589" t="s">
        <v>1050</v>
      </c>
      <c r="F483" s="589" t="s">
        <v>1120</v>
      </c>
      <c r="G483" s="590">
        <v>375</v>
      </c>
      <c r="H483" s="590">
        <f>61020*1.05</f>
        <v>64071</v>
      </c>
      <c r="I483" s="590">
        <f>55010*1.05</f>
        <v>57760.5</v>
      </c>
      <c r="J483" s="590">
        <f>250*1.1</f>
        <v>275</v>
      </c>
      <c r="K483" s="590">
        <f>9250*1.19</f>
        <v>11007.5</v>
      </c>
      <c r="L483" s="590">
        <f>10070*1.1</f>
        <v>11077</v>
      </c>
      <c r="M483" s="589" t="s">
        <v>1045</v>
      </c>
      <c r="N483" s="589" t="s">
        <v>1045</v>
      </c>
      <c r="O483" s="589" t="s">
        <v>1045</v>
      </c>
      <c r="P483" s="589" t="s">
        <v>1045</v>
      </c>
    </row>
    <row r="484" spans="1:16" s="238" customFormat="1">
      <c r="A484" s="590">
        <v>3015</v>
      </c>
      <c r="B484" s="589" t="s">
        <v>1049</v>
      </c>
      <c r="C484" s="589" t="s">
        <v>1052</v>
      </c>
      <c r="D484" s="590">
        <v>4821</v>
      </c>
      <c r="E484" s="589" t="s">
        <v>1047</v>
      </c>
      <c r="F484" s="589" t="s">
        <v>1064</v>
      </c>
      <c r="G484" s="590">
        <v>225</v>
      </c>
      <c r="H484" s="590">
        <v>58870</v>
      </c>
      <c r="I484" s="590">
        <v>53840</v>
      </c>
      <c r="J484" s="590">
        <v>250</v>
      </c>
      <c r="K484" s="590">
        <v>9250</v>
      </c>
      <c r="L484" s="590">
        <v>10070</v>
      </c>
      <c r="M484" s="590">
        <v>0</v>
      </c>
      <c r="N484" s="589" t="s">
        <v>1045</v>
      </c>
      <c r="O484" s="589" t="s">
        <v>1045</v>
      </c>
      <c r="P484" s="589" t="s">
        <v>1045</v>
      </c>
    </row>
    <row r="485" spans="1:16" s="238" customFormat="1">
      <c r="A485" s="590">
        <v>3015</v>
      </c>
      <c r="B485" s="589" t="s">
        <v>1049</v>
      </c>
      <c r="C485" s="589" t="s">
        <v>1048</v>
      </c>
      <c r="D485" s="590">
        <v>4858</v>
      </c>
      <c r="E485" s="589" t="s">
        <v>1047</v>
      </c>
      <c r="F485" s="589" t="s">
        <v>1120</v>
      </c>
      <c r="G485" s="590">
        <v>250</v>
      </c>
      <c r="H485" s="590">
        <f>61020*1.05</f>
        <v>64071</v>
      </c>
      <c r="I485" s="590">
        <f>55010*1.05</f>
        <v>57760.5</v>
      </c>
      <c r="J485" s="590">
        <f>250*1.1</f>
        <v>275</v>
      </c>
      <c r="K485" s="590">
        <f>9250*1.19</f>
        <v>11007.5</v>
      </c>
      <c r="L485" s="590">
        <f>10070*1.1</f>
        <v>11077</v>
      </c>
      <c r="M485" s="589" t="s">
        <v>1045</v>
      </c>
      <c r="N485" s="589" t="s">
        <v>1045</v>
      </c>
      <c r="O485" s="589" t="s">
        <v>1045</v>
      </c>
      <c r="P485" s="589" t="s">
        <v>1045</v>
      </c>
    </row>
    <row r="486" spans="1:16" s="238" customFormat="1">
      <c r="A486" s="590">
        <v>3015</v>
      </c>
      <c r="B486" s="589" t="s">
        <v>1049</v>
      </c>
      <c r="C486" s="589" t="s">
        <v>1052</v>
      </c>
      <c r="D486" s="590">
        <v>4824</v>
      </c>
      <c r="E486" s="589" t="s">
        <v>1055</v>
      </c>
      <c r="F486" s="589" t="s">
        <v>1122</v>
      </c>
      <c r="G486" s="590">
        <v>75</v>
      </c>
      <c r="H486" s="590">
        <v>58870</v>
      </c>
      <c r="I486" s="590">
        <v>53840</v>
      </c>
      <c r="J486" s="590">
        <v>250</v>
      </c>
      <c r="K486" s="590">
        <v>9250</v>
      </c>
      <c r="L486" s="590">
        <v>10070</v>
      </c>
      <c r="M486" s="590">
        <v>0</v>
      </c>
      <c r="N486" s="589" t="s">
        <v>1045</v>
      </c>
      <c r="O486" s="589" t="s">
        <v>1045</v>
      </c>
      <c r="P486" s="589" t="s">
        <v>1045</v>
      </c>
    </row>
    <row r="487" spans="1:16" s="238" customFormat="1">
      <c r="A487" s="590">
        <v>3015</v>
      </c>
      <c r="B487" s="589" t="s">
        <v>1049</v>
      </c>
      <c r="C487" s="589" t="s">
        <v>1048</v>
      </c>
      <c r="D487" s="590">
        <v>4858</v>
      </c>
      <c r="E487" s="589" t="s">
        <v>1055</v>
      </c>
      <c r="F487" s="589" t="s">
        <v>1120</v>
      </c>
      <c r="G487" s="590">
        <v>125</v>
      </c>
      <c r="H487" s="590">
        <f>61020*1.05</f>
        <v>64071</v>
      </c>
      <c r="I487" s="590">
        <f>55010*1.05</f>
        <v>57760.5</v>
      </c>
      <c r="J487" s="590">
        <f>250*1.1</f>
        <v>275</v>
      </c>
      <c r="K487" s="590">
        <f>9250*1.19</f>
        <v>11007.5</v>
      </c>
      <c r="L487" s="590">
        <f>10070*1.1</f>
        <v>11077</v>
      </c>
      <c r="M487" s="589" t="s">
        <v>1045</v>
      </c>
      <c r="N487" s="589" t="s">
        <v>1045</v>
      </c>
      <c r="O487" s="589" t="s">
        <v>1045</v>
      </c>
      <c r="P487" s="589" t="s">
        <v>1045</v>
      </c>
    </row>
    <row r="488" spans="1:16" s="238" customFormat="1">
      <c r="A488" s="590">
        <v>3015</v>
      </c>
      <c r="B488" s="589" t="s">
        <v>1049</v>
      </c>
      <c r="C488" s="589" t="s">
        <v>1052</v>
      </c>
      <c r="D488" s="590">
        <v>4827</v>
      </c>
      <c r="E488" s="589" t="s">
        <v>1050</v>
      </c>
      <c r="F488" s="589" t="s">
        <v>1121</v>
      </c>
      <c r="G488" s="590">
        <v>255</v>
      </c>
      <c r="H488" s="590">
        <v>58870</v>
      </c>
      <c r="I488" s="590">
        <v>53840</v>
      </c>
      <c r="J488" s="590">
        <v>250</v>
      </c>
      <c r="K488" s="590">
        <v>9250</v>
      </c>
      <c r="L488" s="590">
        <v>10070</v>
      </c>
      <c r="M488" s="590">
        <v>0</v>
      </c>
      <c r="N488" s="589" t="s">
        <v>1045</v>
      </c>
      <c r="O488" s="589" t="s">
        <v>1045</v>
      </c>
      <c r="P488" s="589" t="s">
        <v>1045</v>
      </c>
    </row>
    <row r="489" spans="1:16" s="238" customFormat="1">
      <c r="A489" s="590">
        <v>3015</v>
      </c>
      <c r="B489" s="589" t="s">
        <v>1049</v>
      </c>
      <c r="C489" s="589" t="s">
        <v>1048</v>
      </c>
      <c r="D489" s="590">
        <v>4883</v>
      </c>
      <c r="E489" s="589" t="s">
        <v>1055</v>
      </c>
      <c r="F489" s="589" t="s">
        <v>1120</v>
      </c>
      <c r="G489" s="590">
        <v>125</v>
      </c>
      <c r="H489" s="590">
        <f>61020*1.05</f>
        <v>64071</v>
      </c>
      <c r="I489" s="590">
        <f>55010*1.05</f>
        <v>57760.5</v>
      </c>
      <c r="J489" s="590">
        <f>250*1.1</f>
        <v>275</v>
      </c>
      <c r="K489" s="590">
        <f>9250*1.19</f>
        <v>11007.5</v>
      </c>
      <c r="L489" s="590">
        <f>10070*1.1</f>
        <v>11077</v>
      </c>
      <c r="M489" s="589" t="s">
        <v>1045</v>
      </c>
      <c r="N489" s="589" t="s">
        <v>1045</v>
      </c>
      <c r="O489" s="589" t="s">
        <v>1045</v>
      </c>
      <c r="P489" s="589" t="s">
        <v>1045</v>
      </c>
    </row>
    <row r="490" spans="1:16" s="238" customFormat="1">
      <c r="A490" s="590">
        <v>3015</v>
      </c>
      <c r="B490" s="589" t="s">
        <v>1049</v>
      </c>
      <c r="C490" s="589" t="s">
        <v>1052</v>
      </c>
      <c r="D490" s="590">
        <v>4827</v>
      </c>
      <c r="E490" s="589" t="s">
        <v>1047</v>
      </c>
      <c r="F490" s="589" t="s">
        <v>1121</v>
      </c>
      <c r="G490" s="590">
        <v>130</v>
      </c>
      <c r="H490" s="590">
        <v>58870</v>
      </c>
      <c r="I490" s="590">
        <v>53840</v>
      </c>
      <c r="J490" s="590">
        <v>250</v>
      </c>
      <c r="K490" s="590">
        <v>9250</v>
      </c>
      <c r="L490" s="590">
        <v>10070</v>
      </c>
      <c r="M490" s="590">
        <v>0</v>
      </c>
      <c r="N490" s="589" t="s">
        <v>1045</v>
      </c>
      <c r="O490" s="589" t="s">
        <v>1045</v>
      </c>
      <c r="P490" s="589" t="s">
        <v>1045</v>
      </c>
    </row>
    <row r="491" spans="1:16" s="238" customFormat="1">
      <c r="A491" s="590">
        <v>3015</v>
      </c>
      <c r="B491" s="589" t="s">
        <v>1049</v>
      </c>
      <c r="C491" s="589" t="s">
        <v>1048</v>
      </c>
      <c r="D491" s="590">
        <v>4932</v>
      </c>
      <c r="E491" s="589" t="s">
        <v>1047</v>
      </c>
      <c r="F491" s="589" t="s">
        <v>1120</v>
      </c>
      <c r="G491" s="590">
        <v>250</v>
      </c>
      <c r="H491" s="590">
        <f>61020*1.05</f>
        <v>64071</v>
      </c>
      <c r="I491" s="590">
        <f>55010*1.05</f>
        <v>57760.5</v>
      </c>
      <c r="J491" s="590">
        <f>250*1.1</f>
        <v>275</v>
      </c>
      <c r="K491" s="590">
        <f>9250*1.19</f>
        <v>11007.5</v>
      </c>
      <c r="L491" s="590">
        <f>10070*1.1</f>
        <v>11077</v>
      </c>
      <c r="M491" s="589" t="s">
        <v>1045</v>
      </c>
      <c r="N491" s="589" t="s">
        <v>1045</v>
      </c>
      <c r="O491" s="589" t="s">
        <v>1045</v>
      </c>
      <c r="P491" s="589" t="s">
        <v>1045</v>
      </c>
    </row>
    <row r="492" spans="1:16" s="238" customFormat="1">
      <c r="A492" s="590">
        <v>3015</v>
      </c>
      <c r="B492" s="589" t="s">
        <v>1049</v>
      </c>
      <c r="C492" s="589" t="s">
        <v>1052</v>
      </c>
      <c r="D492" s="590">
        <v>4831</v>
      </c>
      <c r="E492" s="589" t="s">
        <v>1047</v>
      </c>
      <c r="F492" s="589" t="s">
        <v>1089</v>
      </c>
      <c r="G492" s="590">
        <v>130</v>
      </c>
      <c r="H492" s="590">
        <v>58870</v>
      </c>
      <c r="I492" s="590">
        <v>53840</v>
      </c>
      <c r="J492" s="590">
        <v>250</v>
      </c>
      <c r="K492" s="590">
        <v>9250</v>
      </c>
      <c r="L492" s="590">
        <v>10070</v>
      </c>
      <c r="M492" s="590">
        <v>0</v>
      </c>
      <c r="N492" s="589" t="s">
        <v>1045</v>
      </c>
      <c r="O492" s="589" t="s">
        <v>1045</v>
      </c>
      <c r="P492" s="589" t="s">
        <v>1045</v>
      </c>
    </row>
    <row r="493" spans="1:16" s="238" customFormat="1">
      <c r="A493" s="590">
        <v>3015</v>
      </c>
      <c r="B493" s="589" t="s">
        <v>1049</v>
      </c>
      <c r="C493" s="589" t="s">
        <v>1048</v>
      </c>
      <c r="D493" s="590">
        <v>6044</v>
      </c>
      <c r="E493" s="589" t="s">
        <v>1050</v>
      </c>
      <c r="F493" s="589" t="s">
        <v>1120</v>
      </c>
      <c r="G493" s="589" t="s">
        <v>1045</v>
      </c>
      <c r="H493" s="590">
        <f>61020*1.05</f>
        <v>64071</v>
      </c>
      <c r="I493" s="590">
        <f>55010*1.05</f>
        <v>57760.5</v>
      </c>
      <c r="J493" s="590">
        <f>250*1.1</f>
        <v>275</v>
      </c>
      <c r="K493" s="590">
        <f>9250*1.19</f>
        <v>11007.5</v>
      </c>
      <c r="L493" s="590">
        <f>10070*1.1</f>
        <v>11077</v>
      </c>
      <c r="M493" s="589" t="s">
        <v>1045</v>
      </c>
      <c r="N493" s="589" t="s">
        <v>1045</v>
      </c>
      <c r="O493" s="589" t="s">
        <v>1045</v>
      </c>
      <c r="P493" s="589" t="s">
        <v>1045</v>
      </c>
    </row>
    <row r="494" spans="1:16" s="238" customFormat="1">
      <c r="A494" s="590">
        <v>3015</v>
      </c>
      <c r="B494" s="589" t="s">
        <v>1049</v>
      </c>
      <c r="C494" s="589" t="s">
        <v>1052</v>
      </c>
      <c r="D494" s="590">
        <v>4834</v>
      </c>
      <c r="E494" s="589" t="s">
        <v>310</v>
      </c>
      <c r="F494" s="589" t="s">
        <v>1110</v>
      </c>
      <c r="G494" s="590">
        <v>50</v>
      </c>
      <c r="H494" s="590">
        <v>58870</v>
      </c>
      <c r="I494" s="590">
        <v>53840</v>
      </c>
      <c r="J494" s="590">
        <v>250</v>
      </c>
      <c r="K494" s="590">
        <v>9250</v>
      </c>
      <c r="L494" s="590">
        <v>10070</v>
      </c>
      <c r="M494" s="590">
        <v>0</v>
      </c>
      <c r="N494" s="589" t="s">
        <v>1045</v>
      </c>
      <c r="O494" s="589" t="s">
        <v>1045</v>
      </c>
      <c r="P494" s="589" t="s">
        <v>1045</v>
      </c>
    </row>
    <row r="495" spans="1:16" s="238" customFormat="1">
      <c r="A495" s="590">
        <v>3015</v>
      </c>
      <c r="B495" s="589" t="s">
        <v>1049</v>
      </c>
      <c r="C495" s="589" t="s">
        <v>1048</v>
      </c>
      <c r="D495" s="590">
        <v>6657</v>
      </c>
      <c r="E495" s="589" t="s">
        <v>1047</v>
      </c>
      <c r="F495" s="589" t="s">
        <v>1120</v>
      </c>
      <c r="G495" s="590">
        <v>200</v>
      </c>
      <c r="H495" s="590">
        <f>61020*1.05</f>
        <v>64071</v>
      </c>
      <c r="I495" s="590">
        <f>55010*1.05</f>
        <v>57760.5</v>
      </c>
      <c r="J495" s="590">
        <f>250*1.1</f>
        <v>275</v>
      </c>
      <c r="K495" s="590">
        <f>9250*1.19</f>
        <v>11007.5</v>
      </c>
      <c r="L495" s="590">
        <f>10070*1.1</f>
        <v>11077</v>
      </c>
      <c r="M495" s="589" t="s">
        <v>1045</v>
      </c>
      <c r="N495" s="589" t="s">
        <v>1045</v>
      </c>
      <c r="O495" s="589" t="s">
        <v>1045</v>
      </c>
      <c r="P495" s="589" t="s">
        <v>1045</v>
      </c>
    </row>
    <row r="496" spans="1:16" s="238" customFormat="1">
      <c r="A496" s="590">
        <v>3015</v>
      </c>
      <c r="B496" s="589" t="s">
        <v>1049</v>
      </c>
      <c r="C496" s="589" t="s">
        <v>1052</v>
      </c>
      <c r="D496" s="590">
        <v>4835</v>
      </c>
      <c r="E496" s="589" t="s">
        <v>1050</v>
      </c>
      <c r="F496" s="589" t="s">
        <v>1046</v>
      </c>
      <c r="G496" s="590">
        <v>350</v>
      </c>
      <c r="H496" s="590">
        <v>58870</v>
      </c>
      <c r="I496" s="590">
        <v>53840</v>
      </c>
      <c r="J496" s="590">
        <v>250</v>
      </c>
      <c r="K496" s="590">
        <v>9250</v>
      </c>
      <c r="L496" s="590">
        <v>10070</v>
      </c>
      <c r="M496" s="590">
        <v>0</v>
      </c>
      <c r="N496" s="589" t="s">
        <v>1045</v>
      </c>
      <c r="O496" s="589" t="s">
        <v>1045</v>
      </c>
      <c r="P496" s="589" t="s">
        <v>1045</v>
      </c>
    </row>
    <row r="497" spans="1:16" s="238" customFormat="1">
      <c r="A497" s="590">
        <v>3015</v>
      </c>
      <c r="B497" s="589" t="s">
        <v>1049</v>
      </c>
      <c r="C497" s="589" t="s">
        <v>1048</v>
      </c>
      <c r="D497" s="590">
        <v>6657</v>
      </c>
      <c r="E497" s="589" t="s">
        <v>1055</v>
      </c>
      <c r="F497" s="589" t="s">
        <v>1120</v>
      </c>
      <c r="G497" s="590">
        <v>135</v>
      </c>
      <c r="H497" s="590">
        <f>61020*1.05</f>
        <v>64071</v>
      </c>
      <c r="I497" s="590">
        <f>55010*1.05</f>
        <v>57760.5</v>
      </c>
      <c r="J497" s="590">
        <f>250*1.1</f>
        <v>275</v>
      </c>
      <c r="K497" s="590">
        <f>9250*1.19</f>
        <v>11007.5</v>
      </c>
      <c r="L497" s="590">
        <f>10070*1.1</f>
        <v>11077</v>
      </c>
      <c r="M497" s="589" t="s">
        <v>1045</v>
      </c>
      <c r="N497" s="589" t="s">
        <v>1045</v>
      </c>
      <c r="O497" s="589" t="s">
        <v>1045</v>
      </c>
      <c r="P497" s="589" t="s">
        <v>1045</v>
      </c>
    </row>
    <row r="498" spans="1:16" s="238" customFormat="1">
      <c r="A498" s="590">
        <v>3015</v>
      </c>
      <c r="B498" s="589" t="s">
        <v>1049</v>
      </c>
      <c r="C498" s="589" t="s">
        <v>1052</v>
      </c>
      <c r="D498" s="590">
        <v>4835</v>
      </c>
      <c r="E498" s="589" t="s">
        <v>1047</v>
      </c>
      <c r="F498" s="589" t="s">
        <v>1046</v>
      </c>
      <c r="G498" s="590">
        <v>225</v>
      </c>
      <c r="H498" s="590">
        <v>58870</v>
      </c>
      <c r="I498" s="590">
        <v>53840</v>
      </c>
      <c r="J498" s="590">
        <v>250</v>
      </c>
      <c r="K498" s="590">
        <v>9250</v>
      </c>
      <c r="L498" s="590">
        <v>10070</v>
      </c>
      <c r="M498" s="590">
        <v>0</v>
      </c>
      <c r="N498" s="589" t="s">
        <v>1045</v>
      </c>
      <c r="O498" s="589" t="s">
        <v>1045</v>
      </c>
      <c r="P498" s="589" t="s">
        <v>1045</v>
      </c>
    </row>
    <row r="499" spans="1:16" s="238" customFormat="1">
      <c r="A499" s="590">
        <v>3015</v>
      </c>
      <c r="B499" s="589" t="s">
        <v>1049</v>
      </c>
      <c r="C499" s="589" t="s">
        <v>1048</v>
      </c>
      <c r="D499" s="590">
        <v>7006</v>
      </c>
      <c r="E499" s="589" t="s">
        <v>1050</v>
      </c>
      <c r="F499" s="589" t="s">
        <v>1120</v>
      </c>
      <c r="G499" s="590">
        <v>375</v>
      </c>
      <c r="H499" s="590">
        <f>61020*1.05</f>
        <v>64071</v>
      </c>
      <c r="I499" s="590">
        <f>55010*1.05</f>
        <v>57760.5</v>
      </c>
      <c r="J499" s="590">
        <f>250*1.1</f>
        <v>275</v>
      </c>
      <c r="K499" s="590">
        <f>9250*1.19</f>
        <v>11007.5</v>
      </c>
      <c r="L499" s="590">
        <f>10070*1.1</f>
        <v>11077</v>
      </c>
      <c r="M499" s="589" t="s">
        <v>1045</v>
      </c>
      <c r="N499" s="589" t="s">
        <v>1045</v>
      </c>
      <c r="O499" s="589" t="s">
        <v>1045</v>
      </c>
      <c r="P499" s="589" t="s">
        <v>1045</v>
      </c>
    </row>
    <row r="500" spans="1:16" s="238" customFormat="1">
      <c r="A500" s="590">
        <v>3015</v>
      </c>
      <c r="B500" s="589" t="s">
        <v>1049</v>
      </c>
      <c r="C500" s="589" t="s">
        <v>1052</v>
      </c>
      <c r="D500" s="590">
        <v>4840</v>
      </c>
      <c r="E500" s="589" t="s">
        <v>310</v>
      </c>
      <c r="F500" s="589" t="s">
        <v>1109</v>
      </c>
      <c r="G500" s="590">
        <v>50</v>
      </c>
      <c r="H500" s="590">
        <v>58870</v>
      </c>
      <c r="I500" s="590">
        <v>53840</v>
      </c>
      <c r="J500" s="590">
        <v>250</v>
      </c>
      <c r="K500" s="590">
        <v>9250</v>
      </c>
      <c r="L500" s="590">
        <v>10070</v>
      </c>
      <c r="M500" s="590">
        <v>0</v>
      </c>
      <c r="N500" s="589" t="s">
        <v>1045</v>
      </c>
      <c r="O500" s="589" t="s">
        <v>1045</v>
      </c>
      <c r="P500" s="589" t="s">
        <v>1045</v>
      </c>
    </row>
    <row r="501" spans="1:16" s="238" customFormat="1">
      <c r="A501" s="590">
        <v>3015</v>
      </c>
      <c r="B501" s="589" t="s">
        <v>1049</v>
      </c>
      <c r="C501" s="589" t="s">
        <v>1048</v>
      </c>
      <c r="D501" s="590">
        <v>7006</v>
      </c>
      <c r="E501" s="589" t="s">
        <v>1047</v>
      </c>
      <c r="F501" s="589" t="s">
        <v>1120</v>
      </c>
      <c r="G501" s="590">
        <v>250</v>
      </c>
      <c r="H501" s="590">
        <f>61020*1.05</f>
        <v>64071</v>
      </c>
      <c r="I501" s="590">
        <f>55010*1.05</f>
        <v>57760.5</v>
      </c>
      <c r="J501" s="590">
        <f>250*1.1</f>
        <v>275</v>
      </c>
      <c r="K501" s="590">
        <f>9250*1.19</f>
        <v>11007.5</v>
      </c>
      <c r="L501" s="590">
        <f>10070*1.1</f>
        <v>11077</v>
      </c>
      <c r="M501" s="589" t="s">
        <v>1045</v>
      </c>
      <c r="N501" s="589" t="s">
        <v>1045</v>
      </c>
      <c r="O501" s="589" t="s">
        <v>1045</v>
      </c>
      <c r="P501" s="589" t="s">
        <v>1045</v>
      </c>
    </row>
    <row r="502" spans="1:16" s="238" customFormat="1">
      <c r="A502" s="590">
        <v>3015</v>
      </c>
      <c r="B502" s="589" t="s">
        <v>1049</v>
      </c>
      <c r="C502" s="589" t="s">
        <v>1052</v>
      </c>
      <c r="D502" s="590">
        <v>4852</v>
      </c>
      <c r="E502" s="589" t="s">
        <v>1050</v>
      </c>
      <c r="F502" s="589" t="s">
        <v>1115</v>
      </c>
      <c r="G502" s="590">
        <v>325</v>
      </c>
      <c r="H502" s="590">
        <v>58870</v>
      </c>
      <c r="I502" s="590">
        <v>53840</v>
      </c>
      <c r="J502" s="590">
        <v>250</v>
      </c>
      <c r="K502" s="590">
        <v>9250</v>
      </c>
      <c r="L502" s="590">
        <v>10070</v>
      </c>
      <c r="M502" s="590">
        <v>5340</v>
      </c>
      <c r="N502" s="589" t="s">
        <v>1045</v>
      </c>
      <c r="O502" s="589" t="s">
        <v>1045</v>
      </c>
      <c r="P502" s="589" t="s">
        <v>1045</v>
      </c>
    </row>
    <row r="503" spans="1:16" s="238" customFormat="1">
      <c r="A503" s="590">
        <v>3015</v>
      </c>
      <c r="B503" s="589" t="s">
        <v>1049</v>
      </c>
      <c r="C503" s="589" t="s">
        <v>1048</v>
      </c>
      <c r="D503" s="590">
        <v>7020</v>
      </c>
      <c r="E503" s="589" t="s">
        <v>1055</v>
      </c>
      <c r="F503" s="589" t="s">
        <v>1120</v>
      </c>
      <c r="G503" s="590">
        <v>125</v>
      </c>
      <c r="H503" s="590">
        <f>61020*1.05</f>
        <v>64071</v>
      </c>
      <c r="I503" s="590">
        <f>55010*1.05</f>
        <v>57760.5</v>
      </c>
      <c r="J503" s="590">
        <f>250*1.1</f>
        <v>275</v>
      </c>
      <c r="K503" s="590">
        <f>9250*1.19</f>
        <v>11007.5</v>
      </c>
      <c r="L503" s="590">
        <f>10070*1.1</f>
        <v>11077</v>
      </c>
      <c r="M503" s="589" t="s">
        <v>1045</v>
      </c>
      <c r="N503" s="589" t="s">
        <v>1045</v>
      </c>
      <c r="O503" s="589" t="s">
        <v>1045</v>
      </c>
      <c r="P503" s="589" t="s">
        <v>1045</v>
      </c>
    </row>
    <row r="504" spans="1:16" s="238" customFormat="1">
      <c r="A504" s="590">
        <v>3015</v>
      </c>
      <c r="B504" s="589" t="s">
        <v>1049</v>
      </c>
      <c r="C504" s="589" t="s">
        <v>1052</v>
      </c>
      <c r="D504" s="590">
        <v>4855</v>
      </c>
      <c r="E504" s="589" t="s">
        <v>1050</v>
      </c>
      <c r="F504" s="589" t="s">
        <v>1111</v>
      </c>
      <c r="G504" s="590">
        <v>325</v>
      </c>
      <c r="H504" s="590">
        <v>58870</v>
      </c>
      <c r="I504" s="590">
        <v>53840</v>
      </c>
      <c r="J504" s="590">
        <v>250</v>
      </c>
      <c r="K504" s="590">
        <v>9250</v>
      </c>
      <c r="L504" s="590">
        <v>10070</v>
      </c>
      <c r="M504" s="590">
        <v>0</v>
      </c>
      <c r="N504" s="589" t="s">
        <v>1045</v>
      </c>
      <c r="O504" s="589" t="s">
        <v>1045</v>
      </c>
      <c r="P504" s="589" t="s">
        <v>1045</v>
      </c>
    </row>
    <row r="505" spans="1:16" s="238" customFormat="1">
      <c r="A505" s="590">
        <v>3015</v>
      </c>
      <c r="B505" s="589" t="s">
        <v>1049</v>
      </c>
      <c r="C505" s="589" t="s">
        <v>1048</v>
      </c>
      <c r="D505" s="590">
        <v>7615</v>
      </c>
      <c r="E505" s="589" t="s">
        <v>1050</v>
      </c>
      <c r="F505" s="589" t="s">
        <v>1120</v>
      </c>
      <c r="G505" s="590">
        <v>375</v>
      </c>
      <c r="H505" s="590">
        <f>61020*1.05</f>
        <v>64071</v>
      </c>
      <c r="I505" s="590">
        <f>55010*1.05</f>
        <v>57760.5</v>
      </c>
      <c r="J505" s="590">
        <f>250*1.1</f>
        <v>275</v>
      </c>
      <c r="K505" s="590">
        <f>9250*1.19</f>
        <v>11007.5</v>
      </c>
      <c r="L505" s="590">
        <f>10070*1.1</f>
        <v>11077</v>
      </c>
      <c r="M505" s="589" t="s">
        <v>1045</v>
      </c>
      <c r="N505" s="589" t="s">
        <v>1045</v>
      </c>
      <c r="O505" s="589" t="s">
        <v>1045</v>
      </c>
      <c r="P505" s="589" t="s">
        <v>1045</v>
      </c>
    </row>
    <row r="506" spans="1:16" s="238" customFormat="1">
      <c r="A506" s="590">
        <v>3015</v>
      </c>
      <c r="B506" s="589" t="s">
        <v>1049</v>
      </c>
      <c r="C506" s="589" t="s">
        <v>1052</v>
      </c>
      <c r="D506" s="590">
        <v>4857</v>
      </c>
      <c r="E506" s="589" t="s">
        <v>1050</v>
      </c>
      <c r="F506" s="589" t="s">
        <v>1108</v>
      </c>
      <c r="G506" s="590">
        <v>325</v>
      </c>
      <c r="H506" s="590">
        <v>58870</v>
      </c>
      <c r="I506" s="590">
        <v>53840</v>
      </c>
      <c r="J506" s="590">
        <v>250</v>
      </c>
      <c r="K506" s="590">
        <v>9250</v>
      </c>
      <c r="L506" s="590">
        <v>10070</v>
      </c>
      <c r="M506" s="590">
        <v>5340</v>
      </c>
      <c r="N506" s="589" t="s">
        <v>1045</v>
      </c>
      <c r="O506" s="589" t="s">
        <v>1045</v>
      </c>
      <c r="P506" s="589" t="s">
        <v>1045</v>
      </c>
    </row>
    <row r="507" spans="1:16" s="238" customFormat="1">
      <c r="A507" s="590">
        <v>3015</v>
      </c>
      <c r="B507" s="589" t="s">
        <v>1049</v>
      </c>
      <c r="C507" s="589" t="s">
        <v>1048</v>
      </c>
      <c r="D507" s="590">
        <v>4748</v>
      </c>
      <c r="E507" s="589" t="s">
        <v>1055</v>
      </c>
      <c r="F507" s="589" t="s">
        <v>1106</v>
      </c>
      <c r="G507" s="590">
        <v>75</v>
      </c>
      <c r="H507" s="590">
        <f>58870*1.05</f>
        <v>61813.5</v>
      </c>
      <c r="I507" s="590">
        <f>52860*1.05</f>
        <v>55503</v>
      </c>
      <c r="J507" s="590">
        <f>250*1.1</f>
        <v>275</v>
      </c>
      <c r="K507" s="590">
        <f>9250*1.19</f>
        <v>11007.5</v>
      </c>
      <c r="L507" s="590">
        <f>10070*1.1</f>
        <v>11077</v>
      </c>
      <c r="M507" s="589" t="s">
        <v>1045</v>
      </c>
      <c r="N507" s="589" t="s">
        <v>1045</v>
      </c>
      <c r="O507" s="589" t="s">
        <v>1045</v>
      </c>
      <c r="P507" s="589" t="s">
        <v>1045</v>
      </c>
    </row>
    <row r="508" spans="1:16" s="238" customFormat="1">
      <c r="A508" s="590">
        <v>3015</v>
      </c>
      <c r="B508" s="589" t="s">
        <v>1049</v>
      </c>
      <c r="C508" s="589" t="s">
        <v>1052</v>
      </c>
      <c r="D508" s="590">
        <v>4857</v>
      </c>
      <c r="E508" s="589" t="s">
        <v>1047</v>
      </c>
      <c r="F508" s="589" t="s">
        <v>1108</v>
      </c>
      <c r="G508" s="590">
        <v>200</v>
      </c>
      <c r="H508" s="590">
        <v>58870</v>
      </c>
      <c r="I508" s="590">
        <v>53840</v>
      </c>
      <c r="J508" s="590">
        <v>250</v>
      </c>
      <c r="K508" s="590">
        <v>9250</v>
      </c>
      <c r="L508" s="590">
        <v>10070</v>
      </c>
      <c r="M508" s="590">
        <v>5340</v>
      </c>
      <c r="N508" s="589" t="s">
        <v>1045</v>
      </c>
      <c r="O508" s="589" t="s">
        <v>1045</v>
      </c>
      <c r="P508" s="589" t="s">
        <v>1045</v>
      </c>
    </row>
    <row r="509" spans="1:16" s="238" customFormat="1">
      <c r="A509" s="590">
        <v>3015</v>
      </c>
      <c r="B509" s="589" t="s">
        <v>1049</v>
      </c>
      <c r="C509" s="589" t="s">
        <v>1048</v>
      </c>
      <c r="D509" s="590">
        <v>4907</v>
      </c>
      <c r="E509" s="589" t="s">
        <v>1055</v>
      </c>
      <c r="F509" s="589" t="s">
        <v>1106</v>
      </c>
      <c r="G509" s="590">
        <v>75</v>
      </c>
      <c r="H509" s="590">
        <f>58870*1.05</f>
        <v>61813.5</v>
      </c>
      <c r="I509" s="590">
        <f>52860*1.05</f>
        <v>55503</v>
      </c>
      <c r="J509" s="590">
        <f>250*1.1</f>
        <v>275</v>
      </c>
      <c r="K509" s="590">
        <f>9250*1.19</f>
        <v>11007.5</v>
      </c>
      <c r="L509" s="590">
        <f>10070*1.1</f>
        <v>11077</v>
      </c>
      <c r="M509" s="589" t="s">
        <v>1045</v>
      </c>
      <c r="N509" s="589" t="s">
        <v>1045</v>
      </c>
      <c r="O509" s="589" t="s">
        <v>1045</v>
      </c>
      <c r="P509" s="589" t="s">
        <v>1045</v>
      </c>
    </row>
    <row r="510" spans="1:16" s="238" customFormat="1">
      <c r="A510" s="590">
        <v>3015</v>
      </c>
      <c r="B510" s="589" t="s">
        <v>1049</v>
      </c>
      <c r="C510" s="589" t="s">
        <v>1052</v>
      </c>
      <c r="D510" s="590">
        <v>4863</v>
      </c>
      <c r="E510" s="589" t="s">
        <v>1055</v>
      </c>
      <c r="F510" s="589" t="s">
        <v>1083</v>
      </c>
      <c r="G510" s="590">
        <v>75</v>
      </c>
      <c r="H510" s="590">
        <v>58870</v>
      </c>
      <c r="I510" s="590">
        <v>53840</v>
      </c>
      <c r="J510" s="590">
        <v>250</v>
      </c>
      <c r="K510" s="590">
        <v>9250</v>
      </c>
      <c r="L510" s="590">
        <v>10070</v>
      </c>
      <c r="M510" s="590">
        <v>0</v>
      </c>
      <c r="N510" s="589" t="s">
        <v>1045</v>
      </c>
      <c r="O510" s="589" t="s">
        <v>1045</v>
      </c>
      <c r="P510" s="589" t="s">
        <v>1045</v>
      </c>
    </row>
    <row r="511" spans="1:16" s="238" customFormat="1">
      <c r="A511" s="590">
        <v>3015</v>
      </c>
      <c r="B511" s="589" t="s">
        <v>1049</v>
      </c>
      <c r="C511" s="589" t="s">
        <v>1048</v>
      </c>
      <c r="D511" s="590">
        <v>4859</v>
      </c>
      <c r="E511" s="589" t="s">
        <v>1047</v>
      </c>
      <c r="F511" s="589" t="s">
        <v>1118</v>
      </c>
      <c r="G511" s="590">
        <v>200</v>
      </c>
      <c r="H511" s="590">
        <f>61020*1.05</f>
        <v>64071</v>
      </c>
      <c r="I511" s="590">
        <f>55010*1.05</f>
        <v>57760.5</v>
      </c>
      <c r="J511" s="590">
        <f>250*1.1</f>
        <v>275</v>
      </c>
      <c r="K511" s="590">
        <f>9250*1.19</f>
        <v>11007.5</v>
      </c>
      <c r="L511" s="590">
        <f>10070*1.1</f>
        <v>11077</v>
      </c>
      <c r="M511" s="589" t="s">
        <v>1045</v>
      </c>
      <c r="N511" s="589" t="s">
        <v>1045</v>
      </c>
      <c r="O511" s="589" t="s">
        <v>1045</v>
      </c>
      <c r="P511" s="589" t="s">
        <v>1045</v>
      </c>
    </row>
    <row r="512" spans="1:16" s="238" customFormat="1">
      <c r="A512" s="590">
        <v>3015</v>
      </c>
      <c r="B512" s="589" t="s">
        <v>1049</v>
      </c>
      <c r="C512" s="589" t="s">
        <v>1052</v>
      </c>
      <c r="D512" s="590">
        <v>4865</v>
      </c>
      <c r="E512" s="589" t="s">
        <v>1050</v>
      </c>
      <c r="F512" s="589" t="s">
        <v>1073</v>
      </c>
      <c r="G512" s="590">
        <v>325</v>
      </c>
      <c r="H512" s="590">
        <v>58870</v>
      </c>
      <c r="I512" s="590">
        <v>53840</v>
      </c>
      <c r="J512" s="590">
        <v>250</v>
      </c>
      <c r="K512" s="590">
        <v>9250</v>
      </c>
      <c r="L512" s="590">
        <v>10070</v>
      </c>
      <c r="M512" s="590">
        <v>0</v>
      </c>
      <c r="N512" s="589" t="s">
        <v>1045</v>
      </c>
      <c r="O512" s="589" t="s">
        <v>1045</v>
      </c>
      <c r="P512" s="589" t="s">
        <v>1045</v>
      </c>
    </row>
    <row r="513" spans="1:16" s="238" customFormat="1">
      <c r="A513" s="590">
        <v>3015</v>
      </c>
      <c r="B513" s="589" t="s">
        <v>1049</v>
      </c>
      <c r="C513" s="589" t="s">
        <v>1048</v>
      </c>
      <c r="D513" s="590">
        <v>4859</v>
      </c>
      <c r="E513" s="589" t="s">
        <v>1055</v>
      </c>
      <c r="F513" s="589" t="s">
        <v>1118</v>
      </c>
      <c r="G513" s="590">
        <v>75</v>
      </c>
      <c r="H513" s="590">
        <f>61020*1.05</f>
        <v>64071</v>
      </c>
      <c r="I513" s="590">
        <f>55010*1.05</f>
        <v>57760.5</v>
      </c>
      <c r="J513" s="590">
        <f>250*1.1</f>
        <v>275</v>
      </c>
      <c r="K513" s="590">
        <f>9250*1.19</f>
        <v>11007.5</v>
      </c>
      <c r="L513" s="590">
        <f>10070*1.1</f>
        <v>11077</v>
      </c>
      <c r="M513" s="589" t="s">
        <v>1045</v>
      </c>
      <c r="N513" s="589" t="s">
        <v>1045</v>
      </c>
      <c r="O513" s="589" t="s">
        <v>1045</v>
      </c>
      <c r="P513" s="589" t="s">
        <v>1045</v>
      </c>
    </row>
    <row r="514" spans="1:16" s="238" customFormat="1">
      <c r="A514" s="590">
        <v>3015</v>
      </c>
      <c r="B514" s="589" t="s">
        <v>1049</v>
      </c>
      <c r="C514" s="589" t="s">
        <v>1052</v>
      </c>
      <c r="D514" s="590">
        <v>4867</v>
      </c>
      <c r="E514" s="589" t="s">
        <v>1050</v>
      </c>
      <c r="F514" s="589" t="s">
        <v>1085</v>
      </c>
      <c r="G514" s="590">
        <v>325</v>
      </c>
      <c r="H514" s="590">
        <v>58870</v>
      </c>
      <c r="I514" s="590">
        <v>53840</v>
      </c>
      <c r="J514" s="590">
        <v>250</v>
      </c>
      <c r="K514" s="590">
        <v>9250</v>
      </c>
      <c r="L514" s="590">
        <v>10070</v>
      </c>
      <c r="M514" s="590">
        <v>0</v>
      </c>
      <c r="N514" s="589" t="s">
        <v>1045</v>
      </c>
      <c r="O514" s="589" t="s">
        <v>1045</v>
      </c>
      <c r="P514" s="589" t="s">
        <v>1045</v>
      </c>
    </row>
    <row r="515" spans="1:16" s="238" customFormat="1">
      <c r="A515" s="590">
        <v>3015</v>
      </c>
      <c r="B515" s="589" t="s">
        <v>1049</v>
      </c>
      <c r="C515" s="589" t="s">
        <v>1052</v>
      </c>
      <c r="D515" s="590">
        <v>4870</v>
      </c>
      <c r="E515" s="589" t="s">
        <v>310</v>
      </c>
      <c r="F515" s="589" t="s">
        <v>1119</v>
      </c>
      <c r="G515" s="590">
        <v>25</v>
      </c>
      <c r="H515" s="590">
        <v>58870</v>
      </c>
      <c r="I515" s="590">
        <v>53840</v>
      </c>
      <c r="J515" s="590">
        <v>250</v>
      </c>
      <c r="K515" s="590">
        <v>9250</v>
      </c>
      <c r="L515" s="590">
        <v>10070</v>
      </c>
      <c r="M515" s="590">
        <v>0</v>
      </c>
      <c r="N515" s="589" t="s">
        <v>1045</v>
      </c>
      <c r="O515" s="589" t="s">
        <v>1045</v>
      </c>
      <c r="P515" s="589" t="s">
        <v>1045</v>
      </c>
    </row>
    <row r="516" spans="1:16" s="238" customFormat="1">
      <c r="A516" s="590">
        <v>3015</v>
      </c>
      <c r="B516" s="589" t="s">
        <v>1049</v>
      </c>
      <c r="C516" s="589" t="s">
        <v>1048</v>
      </c>
      <c r="D516" s="590">
        <v>4884</v>
      </c>
      <c r="E516" s="589" t="s">
        <v>1055</v>
      </c>
      <c r="F516" s="589" t="s">
        <v>1118</v>
      </c>
      <c r="G516" s="590">
        <v>75</v>
      </c>
      <c r="H516" s="590">
        <f>61020*1.05</f>
        <v>64071</v>
      </c>
      <c r="I516" s="590">
        <f>55010*1.05</f>
        <v>57760.5</v>
      </c>
      <c r="J516" s="590">
        <f>250*1.1</f>
        <v>275</v>
      </c>
      <c r="K516" s="590">
        <f>9250*1.19</f>
        <v>11007.5</v>
      </c>
      <c r="L516" s="590">
        <f>10070*1.1</f>
        <v>11077</v>
      </c>
      <c r="M516" s="589" t="s">
        <v>1045</v>
      </c>
      <c r="N516" s="589" t="s">
        <v>1045</v>
      </c>
      <c r="O516" s="589" t="s">
        <v>1045</v>
      </c>
      <c r="P516" s="589" t="s">
        <v>1045</v>
      </c>
    </row>
    <row r="517" spans="1:16" s="238" customFormat="1">
      <c r="A517" s="590">
        <v>3015</v>
      </c>
      <c r="B517" s="589" t="s">
        <v>1049</v>
      </c>
      <c r="C517" s="589" t="s">
        <v>1048</v>
      </c>
      <c r="D517" s="590">
        <v>5887</v>
      </c>
      <c r="E517" s="589" t="s">
        <v>1047</v>
      </c>
      <c r="F517" s="589" t="s">
        <v>1118</v>
      </c>
      <c r="G517" s="590">
        <v>200</v>
      </c>
      <c r="H517" s="590">
        <f>61020*1.05</f>
        <v>64071</v>
      </c>
      <c r="I517" s="590">
        <f>55010*1.05</f>
        <v>57760.5</v>
      </c>
      <c r="J517" s="590">
        <f>250*1.1</f>
        <v>275</v>
      </c>
      <c r="K517" s="590">
        <f>9250*1.19</f>
        <v>11007.5</v>
      </c>
      <c r="L517" s="590">
        <f>10070*1.1</f>
        <v>11077</v>
      </c>
      <c r="M517" s="589" t="s">
        <v>1045</v>
      </c>
      <c r="N517" s="589" t="s">
        <v>1045</v>
      </c>
      <c r="O517" s="589" t="s">
        <v>1045</v>
      </c>
      <c r="P517" s="589" t="s">
        <v>1045</v>
      </c>
    </row>
    <row r="518" spans="1:16" s="238" customFormat="1">
      <c r="A518" s="590">
        <v>3015</v>
      </c>
      <c r="B518" s="589" t="s">
        <v>1049</v>
      </c>
      <c r="C518" s="589" t="s">
        <v>1052</v>
      </c>
      <c r="D518" s="590">
        <v>4872</v>
      </c>
      <c r="E518" s="589" t="s">
        <v>310</v>
      </c>
      <c r="F518" s="589" t="s">
        <v>1081</v>
      </c>
      <c r="G518" s="590">
        <v>25</v>
      </c>
      <c r="H518" s="590">
        <v>58870</v>
      </c>
      <c r="I518" s="590">
        <v>53840</v>
      </c>
      <c r="J518" s="590">
        <v>250</v>
      </c>
      <c r="K518" s="590">
        <v>9250</v>
      </c>
      <c r="L518" s="590">
        <v>10070</v>
      </c>
      <c r="M518" s="590">
        <v>0</v>
      </c>
      <c r="N518" s="589" t="s">
        <v>1045</v>
      </c>
      <c r="O518" s="589" t="s">
        <v>1045</v>
      </c>
      <c r="P518" s="589" t="s">
        <v>1045</v>
      </c>
    </row>
    <row r="519" spans="1:16" s="238" customFormat="1">
      <c r="A519" s="590">
        <v>3015</v>
      </c>
      <c r="B519" s="589" t="s">
        <v>1049</v>
      </c>
      <c r="C519" s="589" t="s">
        <v>1052</v>
      </c>
      <c r="D519" s="590">
        <v>4878</v>
      </c>
      <c r="E519" s="589" t="s">
        <v>1055</v>
      </c>
      <c r="F519" s="589" t="s">
        <v>1068</v>
      </c>
      <c r="G519" s="590">
        <v>75</v>
      </c>
      <c r="H519" s="590">
        <v>58870</v>
      </c>
      <c r="I519" s="590">
        <v>53840</v>
      </c>
      <c r="J519" s="590">
        <v>250</v>
      </c>
      <c r="K519" s="590">
        <v>9250</v>
      </c>
      <c r="L519" s="590">
        <v>10070</v>
      </c>
      <c r="M519" s="590">
        <v>0</v>
      </c>
      <c r="N519" s="589" t="s">
        <v>1045</v>
      </c>
      <c r="O519" s="589" t="s">
        <v>1045</v>
      </c>
      <c r="P519" s="589" t="s">
        <v>1045</v>
      </c>
    </row>
    <row r="520" spans="1:16" s="238" customFormat="1">
      <c r="A520" s="590">
        <v>3015</v>
      </c>
      <c r="B520" s="589" t="s">
        <v>1049</v>
      </c>
      <c r="C520" s="589" t="s">
        <v>1048</v>
      </c>
      <c r="D520" s="590">
        <v>5887</v>
      </c>
      <c r="E520" s="589" t="s">
        <v>1055</v>
      </c>
      <c r="F520" s="589" t="s">
        <v>1118</v>
      </c>
      <c r="G520" s="590">
        <v>75</v>
      </c>
      <c r="H520" s="590">
        <f>61020*1.05</f>
        <v>64071</v>
      </c>
      <c r="I520" s="590">
        <f>55010*1.05</f>
        <v>57760.5</v>
      </c>
      <c r="J520" s="590">
        <f>250*1.1</f>
        <v>275</v>
      </c>
      <c r="K520" s="590">
        <f>9250*1.19</f>
        <v>11007.5</v>
      </c>
      <c r="L520" s="590">
        <f>10070*1.1</f>
        <v>11077</v>
      </c>
      <c r="M520" s="589" t="s">
        <v>1045</v>
      </c>
      <c r="N520" s="589" t="s">
        <v>1045</v>
      </c>
      <c r="O520" s="589" t="s">
        <v>1045</v>
      </c>
      <c r="P520" s="589" t="s">
        <v>1045</v>
      </c>
    </row>
    <row r="521" spans="1:16" s="238" customFormat="1">
      <c r="A521" s="590">
        <v>3015</v>
      </c>
      <c r="B521" s="589" t="s">
        <v>1049</v>
      </c>
      <c r="C521" s="589" t="s">
        <v>1048</v>
      </c>
      <c r="D521" s="590">
        <v>4908</v>
      </c>
      <c r="E521" s="589" t="s">
        <v>1055</v>
      </c>
      <c r="F521" s="589" t="s">
        <v>1105</v>
      </c>
      <c r="G521" s="590">
        <v>75</v>
      </c>
      <c r="H521" s="590">
        <f>58870*1.05</f>
        <v>61813.5</v>
      </c>
      <c r="I521" s="590">
        <f>52860*1.05</f>
        <v>55503</v>
      </c>
      <c r="J521" s="590">
        <f>250*1.1</f>
        <v>275</v>
      </c>
      <c r="K521" s="590">
        <f>9250*1.19</f>
        <v>11007.5</v>
      </c>
      <c r="L521" s="590">
        <f>10070*1.1</f>
        <v>11077</v>
      </c>
      <c r="M521" s="589" t="s">
        <v>1045</v>
      </c>
      <c r="N521" s="589" t="s">
        <v>1045</v>
      </c>
      <c r="O521" s="589" t="s">
        <v>1045</v>
      </c>
      <c r="P521" s="589" t="s">
        <v>1045</v>
      </c>
    </row>
    <row r="522" spans="1:16" s="238" customFormat="1">
      <c r="A522" s="590">
        <v>3015</v>
      </c>
      <c r="B522" s="589" t="s">
        <v>1049</v>
      </c>
      <c r="C522" s="589" t="s">
        <v>1052</v>
      </c>
      <c r="D522" s="590">
        <v>4885</v>
      </c>
      <c r="E522" s="589" t="s">
        <v>1055</v>
      </c>
      <c r="F522" s="589" t="s">
        <v>420</v>
      </c>
      <c r="G522" s="590">
        <v>75</v>
      </c>
      <c r="H522" s="590">
        <v>58870</v>
      </c>
      <c r="I522" s="590">
        <v>53840</v>
      </c>
      <c r="J522" s="590">
        <v>250</v>
      </c>
      <c r="K522" s="590">
        <v>9250</v>
      </c>
      <c r="L522" s="590">
        <v>10070</v>
      </c>
      <c r="M522" s="590">
        <v>5340</v>
      </c>
      <c r="N522" s="589" t="s">
        <v>1045</v>
      </c>
      <c r="O522" s="589" t="s">
        <v>1045</v>
      </c>
      <c r="P522" s="589" t="s">
        <v>1045</v>
      </c>
    </row>
    <row r="523" spans="1:16" s="238" customFormat="1">
      <c r="A523" s="590">
        <v>3015</v>
      </c>
      <c r="B523" s="589" t="s">
        <v>1049</v>
      </c>
      <c r="C523" s="589" t="s">
        <v>1048</v>
      </c>
      <c r="D523" s="590">
        <v>4682</v>
      </c>
      <c r="E523" s="589" t="s">
        <v>1050</v>
      </c>
      <c r="F523" s="589" t="s">
        <v>420</v>
      </c>
      <c r="G523" s="590">
        <v>325</v>
      </c>
      <c r="H523" s="590">
        <f>61020*1.05</f>
        <v>64071</v>
      </c>
      <c r="I523" s="590">
        <f>55010*1.05</f>
        <v>57760.5</v>
      </c>
      <c r="J523" s="590">
        <f>250*1.1</f>
        <v>275</v>
      </c>
      <c r="K523" s="590">
        <f>9250*1.19</f>
        <v>11007.5</v>
      </c>
      <c r="L523" s="590">
        <f>10070*1.1</f>
        <v>11077</v>
      </c>
      <c r="M523" s="590">
        <f>5340*1.05</f>
        <v>5607</v>
      </c>
      <c r="N523" s="589" t="s">
        <v>1045</v>
      </c>
      <c r="O523" s="589" t="s">
        <v>1045</v>
      </c>
      <c r="P523" s="589" t="s">
        <v>1045</v>
      </c>
    </row>
    <row r="524" spans="1:16" s="238" customFormat="1">
      <c r="A524" s="590">
        <v>3015</v>
      </c>
      <c r="B524" s="589" t="s">
        <v>1049</v>
      </c>
      <c r="C524" s="589" t="s">
        <v>1052</v>
      </c>
      <c r="D524" s="590">
        <v>4887</v>
      </c>
      <c r="E524" s="589" t="s">
        <v>1050</v>
      </c>
      <c r="F524" s="589" t="s">
        <v>1051</v>
      </c>
      <c r="G524" s="590">
        <v>325</v>
      </c>
      <c r="H524" s="590">
        <v>58870</v>
      </c>
      <c r="I524" s="590">
        <v>53840</v>
      </c>
      <c r="J524" s="590">
        <v>250</v>
      </c>
      <c r="K524" s="590">
        <v>9250</v>
      </c>
      <c r="L524" s="590">
        <v>10070</v>
      </c>
      <c r="M524" s="590">
        <v>0</v>
      </c>
      <c r="N524" s="589" t="s">
        <v>1045</v>
      </c>
      <c r="O524" s="589" t="s">
        <v>1045</v>
      </c>
      <c r="P524" s="589" t="s">
        <v>1045</v>
      </c>
    </row>
    <row r="525" spans="1:16" s="238" customFormat="1">
      <c r="A525" s="590">
        <v>3015</v>
      </c>
      <c r="B525" s="589" t="s">
        <v>1049</v>
      </c>
      <c r="C525" s="589" t="s">
        <v>1052</v>
      </c>
      <c r="D525" s="590">
        <v>4887</v>
      </c>
      <c r="E525" s="589" t="s">
        <v>1047</v>
      </c>
      <c r="F525" s="589" t="s">
        <v>1051</v>
      </c>
      <c r="G525" s="590">
        <v>200</v>
      </c>
      <c r="H525" s="590">
        <v>58870</v>
      </c>
      <c r="I525" s="590">
        <v>53840</v>
      </c>
      <c r="J525" s="590">
        <v>250</v>
      </c>
      <c r="K525" s="590">
        <v>9250</v>
      </c>
      <c r="L525" s="590">
        <v>10070</v>
      </c>
      <c r="M525" s="590">
        <v>0</v>
      </c>
      <c r="N525" s="589" t="s">
        <v>1045</v>
      </c>
      <c r="O525" s="589" t="s">
        <v>1045</v>
      </c>
      <c r="P525" s="589" t="s">
        <v>1045</v>
      </c>
    </row>
    <row r="526" spans="1:16" s="238" customFormat="1">
      <c r="A526" s="590">
        <v>3015</v>
      </c>
      <c r="B526" s="589" t="s">
        <v>1049</v>
      </c>
      <c r="C526" s="589" t="s">
        <v>1048</v>
      </c>
      <c r="D526" s="590">
        <v>4682</v>
      </c>
      <c r="E526" s="589" t="s">
        <v>1047</v>
      </c>
      <c r="F526" s="589" t="s">
        <v>420</v>
      </c>
      <c r="G526" s="590">
        <v>200</v>
      </c>
      <c r="H526" s="590">
        <f>61020*1.05</f>
        <v>64071</v>
      </c>
      <c r="I526" s="590">
        <f>55010*1.05</f>
        <v>57760.5</v>
      </c>
      <c r="J526" s="590">
        <f>250*1.1</f>
        <v>275</v>
      </c>
      <c r="K526" s="590">
        <f>9250*1.19</f>
        <v>11007.5</v>
      </c>
      <c r="L526" s="590">
        <f>10070*1.1</f>
        <v>11077</v>
      </c>
      <c r="M526" s="590">
        <f>5340*1.05</f>
        <v>5607</v>
      </c>
      <c r="N526" s="589" t="s">
        <v>1045</v>
      </c>
      <c r="O526" s="589" t="s">
        <v>1045</v>
      </c>
      <c r="P526" s="589" t="s">
        <v>1045</v>
      </c>
    </row>
    <row r="527" spans="1:16" s="238" customFormat="1">
      <c r="A527" s="590">
        <v>3015</v>
      </c>
      <c r="B527" s="589" t="s">
        <v>1049</v>
      </c>
      <c r="C527" s="589" t="s">
        <v>1048</v>
      </c>
      <c r="D527" s="590">
        <v>4860</v>
      </c>
      <c r="E527" s="589" t="s">
        <v>1050</v>
      </c>
      <c r="F527" s="589" t="s">
        <v>420</v>
      </c>
      <c r="G527" s="590">
        <v>325</v>
      </c>
      <c r="H527" s="590">
        <f>61020*1.05</f>
        <v>64071</v>
      </c>
      <c r="I527" s="590">
        <f>55010*1.05</f>
        <v>57760.5</v>
      </c>
      <c r="J527" s="590">
        <f>250*1.1</f>
        <v>275</v>
      </c>
      <c r="K527" s="590">
        <f>9250*1.19</f>
        <v>11007.5</v>
      </c>
      <c r="L527" s="590">
        <f>10070*1.1</f>
        <v>11077</v>
      </c>
      <c r="M527" s="590">
        <f>5340*1.05</f>
        <v>5607</v>
      </c>
      <c r="N527" s="589" t="s">
        <v>1045</v>
      </c>
      <c r="O527" s="589" t="s">
        <v>1045</v>
      </c>
      <c r="P527" s="589" t="s">
        <v>1045</v>
      </c>
    </row>
    <row r="528" spans="1:16" s="238" customFormat="1">
      <c r="A528" s="590">
        <v>3015</v>
      </c>
      <c r="B528" s="589" t="s">
        <v>1049</v>
      </c>
      <c r="C528" s="589" t="s">
        <v>1052</v>
      </c>
      <c r="D528" s="590">
        <v>4888</v>
      </c>
      <c r="E528" s="589" t="s">
        <v>1055</v>
      </c>
      <c r="F528" s="589" t="s">
        <v>1082</v>
      </c>
      <c r="G528" s="590">
        <v>75</v>
      </c>
      <c r="H528" s="590">
        <v>58870</v>
      </c>
      <c r="I528" s="590">
        <v>53840</v>
      </c>
      <c r="J528" s="590">
        <v>250</v>
      </c>
      <c r="K528" s="590">
        <v>9250</v>
      </c>
      <c r="L528" s="590">
        <v>10070</v>
      </c>
      <c r="M528" s="590">
        <v>0</v>
      </c>
      <c r="N528" s="589" t="s">
        <v>1045</v>
      </c>
      <c r="O528" s="589" t="s">
        <v>1045</v>
      </c>
      <c r="P528" s="589" t="s">
        <v>1045</v>
      </c>
    </row>
    <row r="529" spans="1:16" s="238" customFormat="1">
      <c r="A529" s="590">
        <v>3015</v>
      </c>
      <c r="B529" s="589" t="s">
        <v>1049</v>
      </c>
      <c r="C529" s="589" t="s">
        <v>1048</v>
      </c>
      <c r="D529" s="590">
        <v>4860</v>
      </c>
      <c r="E529" s="589" t="s">
        <v>1047</v>
      </c>
      <c r="F529" s="589" t="s">
        <v>420</v>
      </c>
      <c r="G529" s="590">
        <v>200</v>
      </c>
      <c r="H529" s="590">
        <f>61020*1.05</f>
        <v>64071</v>
      </c>
      <c r="I529" s="590">
        <f>55010*1.05</f>
        <v>57760.5</v>
      </c>
      <c r="J529" s="590">
        <f>250*1.1</f>
        <v>275</v>
      </c>
      <c r="K529" s="590">
        <f>9250*1.19</f>
        <v>11007.5</v>
      </c>
      <c r="L529" s="590">
        <f>10070*1.1</f>
        <v>11077</v>
      </c>
      <c r="M529" s="590">
        <f>5340*1.05</f>
        <v>5607</v>
      </c>
      <c r="N529" s="589" t="s">
        <v>1045</v>
      </c>
      <c r="O529" s="589" t="s">
        <v>1045</v>
      </c>
      <c r="P529" s="589" t="s">
        <v>1045</v>
      </c>
    </row>
    <row r="530" spans="1:16" s="238" customFormat="1">
      <c r="A530" s="590">
        <v>3015</v>
      </c>
      <c r="B530" s="589" t="s">
        <v>1049</v>
      </c>
      <c r="C530" s="589" t="s">
        <v>1052</v>
      </c>
      <c r="D530" s="590">
        <v>4890</v>
      </c>
      <c r="E530" s="589" t="s">
        <v>1055</v>
      </c>
      <c r="F530" s="589" t="s">
        <v>1117</v>
      </c>
      <c r="G530" s="590">
        <v>75</v>
      </c>
      <c r="H530" s="590">
        <v>58870</v>
      </c>
      <c r="I530" s="590">
        <v>53840</v>
      </c>
      <c r="J530" s="590">
        <v>250</v>
      </c>
      <c r="K530" s="590">
        <v>9250</v>
      </c>
      <c r="L530" s="590">
        <v>10070</v>
      </c>
      <c r="M530" s="590">
        <v>0</v>
      </c>
      <c r="N530" s="589" t="s">
        <v>1045</v>
      </c>
      <c r="O530" s="589" t="s">
        <v>1045</v>
      </c>
      <c r="P530" s="589" t="s">
        <v>1045</v>
      </c>
    </row>
    <row r="531" spans="1:16" s="238" customFormat="1">
      <c r="A531" s="590">
        <v>3015</v>
      </c>
      <c r="B531" s="589" t="s">
        <v>1049</v>
      </c>
      <c r="C531" s="589" t="s">
        <v>1048</v>
      </c>
      <c r="D531" s="590">
        <v>6659</v>
      </c>
      <c r="E531" s="589" t="s">
        <v>1055</v>
      </c>
      <c r="F531" s="589" t="s">
        <v>420</v>
      </c>
      <c r="G531" s="590">
        <v>75</v>
      </c>
      <c r="H531" s="590">
        <f>61020*1.05</f>
        <v>64071</v>
      </c>
      <c r="I531" s="590">
        <f>55010*1.05</f>
        <v>57760.5</v>
      </c>
      <c r="J531" s="590">
        <f>250*1.1</f>
        <v>275</v>
      </c>
      <c r="K531" s="590">
        <f>9250*1.19</f>
        <v>11007.5</v>
      </c>
      <c r="L531" s="590">
        <f>10070*1.1</f>
        <v>11077</v>
      </c>
      <c r="M531" s="590">
        <f>5340*1.05</f>
        <v>5607</v>
      </c>
      <c r="N531" s="589" t="s">
        <v>1045</v>
      </c>
      <c r="O531" s="589" t="s">
        <v>1045</v>
      </c>
      <c r="P531" s="589" t="s">
        <v>1045</v>
      </c>
    </row>
    <row r="532" spans="1:16" s="238" customFormat="1">
      <c r="A532" s="590">
        <v>3015</v>
      </c>
      <c r="B532" s="589" t="s">
        <v>1049</v>
      </c>
      <c r="C532" s="589" t="s">
        <v>1052</v>
      </c>
      <c r="D532" s="590">
        <v>4891</v>
      </c>
      <c r="E532" s="589" t="s">
        <v>1055</v>
      </c>
      <c r="F532" s="589" t="s">
        <v>1079</v>
      </c>
      <c r="G532" s="590">
        <v>75</v>
      </c>
      <c r="H532" s="590">
        <v>58870</v>
      </c>
      <c r="I532" s="590">
        <v>53840</v>
      </c>
      <c r="J532" s="590">
        <v>250</v>
      </c>
      <c r="K532" s="590">
        <v>9250</v>
      </c>
      <c r="L532" s="590">
        <v>10070</v>
      </c>
      <c r="M532" s="590">
        <v>0</v>
      </c>
      <c r="N532" s="589" t="s">
        <v>1045</v>
      </c>
      <c r="O532" s="589" t="s">
        <v>1045</v>
      </c>
      <c r="P532" s="589" t="s">
        <v>1045</v>
      </c>
    </row>
    <row r="533" spans="1:16" s="238" customFormat="1">
      <c r="A533" s="590">
        <v>3015</v>
      </c>
      <c r="B533" s="589" t="s">
        <v>1049</v>
      </c>
      <c r="C533" s="589" t="s">
        <v>1048</v>
      </c>
      <c r="D533" s="590">
        <v>4885</v>
      </c>
      <c r="E533" s="589" t="s">
        <v>1055</v>
      </c>
      <c r="F533" s="589" t="s">
        <v>420</v>
      </c>
      <c r="G533" s="590">
        <v>75</v>
      </c>
      <c r="H533" s="590">
        <f>58870*1.05</f>
        <v>61813.5</v>
      </c>
      <c r="I533" s="590">
        <f>52860*1.05</f>
        <v>55503</v>
      </c>
      <c r="J533" s="590">
        <f>250*1.1</f>
        <v>275</v>
      </c>
      <c r="K533" s="590">
        <f>9250*1.19</f>
        <v>11007.5</v>
      </c>
      <c r="L533" s="590">
        <f>10070*1.1</f>
        <v>11077</v>
      </c>
      <c r="M533" s="590">
        <f>5340*1.05</f>
        <v>5607</v>
      </c>
      <c r="N533" s="589" t="s">
        <v>1045</v>
      </c>
      <c r="O533" s="589" t="s">
        <v>1045</v>
      </c>
      <c r="P533" s="589" t="s">
        <v>1045</v>
      </c>
    </row>
    <row r="534" spans="1:16" s="238" customFormat="1">
      <c r="A534" s="590">
        <v>3015</v>
      </c>
      <c r="B534" s="589" t="s">
        <v>1049</v>
      </c>
      <c r="C534" s="589" t="s">
        <v>1052</v>
      </c>
      <c r="D534" s="590">
        <v>4892</v>
      </c>
      <c r="E534" s="589" t="s">
        <v>1047</v>
      </c>
      <c r="F534" s="589" t="s">
        <v>1054</v>
      </c>
      <c r="G534" s="590">
        <v>200</v>
      </c>
      <c r="H534" s="590">
        <v>58870</v>
      </c>
      <c r="I534" s="590">
        <v>53840</v>
      </c>
      <c r="J534" s="590">
        <v>250</v>
      </c>
      <c r="K534" s="590">
        <v>9250</v>
      </c>
      <c r="L534" s="590">
        <v>10070</v>
      </c>
      <c r="M534" s="590">
        <v>0</v>
      </c>
      <c r="N534" s="589" t="s">
        <v>1045</v>
      </c>
      <c r="O534" s="589" t="s">
        <v>1045</v>
      </c>
      <c r="P534" s="589" t="s">
        <v>1045</v>
      </c>
    </row>
    <row r="535" spans="1:16" s="238" customFormat="1">
      <c r="A535" s="590">
        <v>3015</v>
      </c>
      <c r="B535" s="589" t="s">
        <v>1049</v>
      </c>
      <c r="C535" s="589" t="s">
        <v>1048</v>
      </c>
      <c r="D535" s="590">
        <v>4752</v>
      </c>
      <c r="E535" s="589" t="s">
        <v>1047</v>
      </c>
      <c r="F535" s="589" t="s">
        <v>1114</v>
      </c>
      <c r="G535" s="590">
        <v>200</v>
      </c>
      <c r="H535" s="590">
        <f>61020*1.05</f>
        <v>64071</v>
      </c>
      <c r="I535" s="590">
        <f>55010*1.05</f>
        <v>57760.5</v>
      </c>
      <c r="J535" s="590">
        <f>250*1.1</f>
        <v>275</v>
      </c>
      <c r="K535" s="590">
        <f>9250*1.19</f>
        <v>11007.5</v>
      </c>
      <c r="L535" s="590">
        <f>10070*1.1</f>
        <v>11077</v>
      </c>
      <c r="M535" s="589" t="s">
        <v>1045</v>
      </c>
      <c r="N535" s="589" t="s">
        <v>1045</v>
      </c>
      <c r="O535" s="589" t="s">
        <v>1045</v>
      </c>
      <c r="P535" s="589" t="s">
        <v>1045</v>
      </c>
    </row>
    <row r="536" spans="1:16" s="238" customFormat="1">
      <c r="A536" s="590">
        <v>3015</v>
      </c>
      <c r="B536" s="589" t="s">
        <v>1049</v>
      </c>
      <c r="C536" s="589" t="s">
        <v>1052</v>
      </c>
      <c r="D536" s="590">
        <v>4892</v>
      </c>
      <c r="E536" s="589" t="s">
        <v>1055</v>
      </c>
      <c r="F536" s="589" t="s">
        <v>1054</v>
      </c>
      <c r="G536" s="590">
        <v>75</v>
      </c>
      <c r="H536" s="590">
        <v>58870</v>
      </c>
      <c r="I536" s="590">
        <v>53840</v>
      </c>
      <c r="J536" s="590">
        <v>250</v>
      </c>
      <c r="K536" s="590">
        <v>9250</v>
      </c>
      <c r="L536" s="590">
        <v>10070</v>
      </c>
      <c r="M536" s="590">
        <v>0</v>
      </c>
      <c r="N536" s="589" t="s">
        <v>1045</v>
      </c>
      <c r="O536" s="589" t="s">
        <v>1045</v>
      </c>
      <c r="P536" s="589" t="s">
        <v>1045</v>
      </c>
    </row>
    <row r="537" spans="1:16" s="238" customFormat="1">
      <c r="A537" s="590">
        <v>3015</v>
      </c>
      <c r="B537" s="589" t="s">
        <v>1049</v>
      </c>
      <c r="C537" s="589" t="s">
        <v>1048</v>
      </c>
      <c r="D537" s="590">
        <v>4752</v>
      </c>
      <c r="E537" s="589" t="s">
        <v>1055</v>
      </c>
      <c r="F537" s="589" t="s">
        <v>1114</v>
      </c>
      <c r="G537" s="590">
        <v>75</v>
      </c>
      <c r="H537" s="590">
        <f>61020*1.05</f>
        <v>64071</v>
      </c>
      <c r="I537" s="590">
        <f>55010*1.05</f>
        <v>57760.5</v>
      </c>
      <c r="J537" s="590">
        <f>250*1.1</f>
        <v>275</v>
      </c>
      <c r="K537" s="590">
        <f>9250*1.19</f>
        <v>11007.5</v>
      </c>
      <c r="L537" s="590">
        <f>10070*1.1</f>
        <v>11077</v>
      </c>
      <c r="M537" s="589" t="s">
        <v>1045</v>
      </c>
      <c r="N537" s="589" t="s">
        <v>1045</v>
      </c>
      <c r="O537" s="589" t="s">
        <v>1045</v>
      </c>
      <c r="P537" s="589" t="s">
        <v>1045</v>
      </c>
    </row>
    <row r="538" spans="1:16" s="238" customFormat="1">
      <c r="A538" s="590">
        <v>3015</v>
      </c>
      <c r="B538" s="589" t="s">
        <v>1049</v>
      </c>
      <c r="C538" s="589" t="s">
        <v>1052</v>
      </c>
      <c r="D538" s="590">
        <v>4893</v>
      </c>
      <c r="E538" s="589" t="s">
        <v>1055</v>
      </c>
      <c r="F538" s="589" t="s">
        <v>1116</v>
      </c>
      <c r="G538" s="590">
        <v>75</v>
      </c>
      <c r="H538" s="590">
        <v>58870</v>
      </c>
      <c r="I538" s="590">
        <v>53840</v>
      </c>
      <c r="J538" s="590">
        <v>250</v>
      </c>
      <c r="K538" s="590">
        <v>9250</v>
      </c>
      <c r="L538" s="590">
        <v>10070</v>
      </c>
      <c r="M538" s="590">
        <v>0</v>
      </c>
      <c r="N538" s="589" t="s">
        <v>1045</v>
      </c>
      <c r="O538" s="589" t="s">
        <v>1045</v>
      </c>
      <c r="P538" s="589" t="s">
        <v>1045</v>
      </c>
    </row>
    <row r="539" spans="1:16" s="238" customFormat="1">
      <c r="A539" s="590">
        <v>3015</v>
      </c>
      <c r="B539" s="589" t="s">
        <v>1049</v>
      </c>
      <c r="C539" s="589" t="s">
        <v>1048</v>
      </c>
      <c r="D539" s="590">
        <v>4861</v>
      </c>
      <c r="E539" s="589" t="s">
        <v>1047</v>
      </c>
      <c r="F539" s="589" t="s">
        <v>1114</v>
      </c>
      <c r="G539" s="590">
        <v>200</v>
      </c>
      <c r="H539" s="590">
        <f>61020*1.05</f>
        <v>64071</v>
      </c>
      <c r="I539" s="590">
        <f>55010*1.05</f>
        <v>57760.5</v>
      </c>
      <c r="J539" s="590">
        <f>250*1.1</f>
        <v>275</v>
      </c>
      <c r="K539" s="590">
        <f>9250*1.19</f>
        <v>11007.5</v>
      </c>
      <c r="L539" s="590">
        <f>10070*1.1</f>
        <v>11077</v>
      </c>
      <c r="M539" s="589" t="s">
        <v>1045</v>
      </c>
      <c r="N539" s="589" t="s">
        <v>1045</v>
      </c>
      <c r="O539" s="589" t="s">
        <v>1045</v>
      </c>
      <c r="P539" s="589" t="s">
        <v>1045</v>
      </c>
    </row>
    <row r="540" spans="1:16" s="238" customFormat="1">
      <c r="A540" s="590">
        <v>3015</v>
      </c>
      <c r="B540" s="589" t="s">
        <v>1049</v>
      </c>
      <c r="C540" s="589" t="s">
        <v>1052</v>
      </c>
      <c r="D540" s="590">
        <v>4894</v>
      </c>
      <c r="E540" s="589" t="s">
        <v>1055</v>
      </c>
      <c r="F540" s="589" t="s">
        <v>1086</v>
      </c>
      <c r="G540" s="590">
        <v>75</v>
      </c>
      <c r="H540" s="590">
        <v>58870</v>
      </c>
      <c r="I540" s="590">
        <v>53840</v>
      </c>
      <c r="J540" s="590">
        <v>250</v>
      </c>
      <c r="K540" s="590">
        <v>9250</v>
      </c>
      <c r="L540" s="590">
        <v>10070</v>
      </c>
      <c r="M540" s="590">
        <v>0</v>
      </c>
      <c r="N540" s="589" t="s">
        <v>1045</v>
      </c>
      <c r="O540" s="589" t="s">
        <v>1045</v>
      </c>
      <c r="P540" s="589" t="s">
        <v>1045</v>
      </c>
    </row>
    <row r="541" spans="1:16" s="238" customFormat="1">
      <c r="A541" s="590">
        <v>3015</v>
      </c>
      <c r="B541" s="589" t="s">
        <v>1049</v>
      </c>
      <c r="C541" s="589" t="s">
        <v>1052</v>
      </c>
      <c r="D541" s="590">
        <v>4896</v>
      </c>
      <c r="E541" s="589" t="s">
        <v>1055</v>
      </c>
      <c r="F541" s="589" t="s">
        <v>1115</v>
      </c>
      <c r="G541" s="590">
        <v>75</v>
      </c>
      <c r="H541" s="590">
        <v>58870</v>
      </c>
      <c r="I541" s="590">
        <v>53840</v>
      </c>
      <c r="J541" s="590">
        <v>250</v>
      </c>
      <c r="K541" s="590">
        <v>9250</v>
      </c>
      <c r="L541" s="590">
        <v>10070</v>
      </c>
      <c r="M541" s="590">
        <v>5340</v>
      </c>
      <c r="N541" s="589" t="s">
        <v>1045</v>
      </c>
      <c r="O541" s="589" t="s">
        <v>1045</v>
      </c>
      <c r="P541" s="589" t="s">
        <v>1045</v>
      </c>
    </row>
    <row r="542" spans="1:16" s="238" customFormat="1">
      <c r="A542" s="590">
        <v>3015</v>
      </c>
      <c r="B542" s="589" t="s">
        <v>1049</v>
      </c>
      <c r="C542" s="589" t="s">
        <v>1048</v>
      </c>
      <c r="D542" s="590">
        <v>4861</v>
      </c>
      <c r="E542" s="589" t="s">
        <v>1055</v>
      </c>
      <c r="F542" s="589" t="s">
        <v>1114</v>
      </c>
      <c r="G542" s="590">
        <v>75</v>
      </c>
      <c r="H542" s="590">
        <f>61020*1.05</f>
        <v>64071</v>
      </c>
      <c r="I542" s="590">
        <f>55010*1.05</f>
        <v>57760.5</v>
      </c>
      <c r="J542" s="590">
        <f>250*1.1</f>
        <v>275</v>
      </c>
      <c r="K542" s="590">
        <f>9250*1.19</f>
        <v>11007.5</v>
      </c>
      <c r="L542" s="590">
        <f>10070*1.1</f>
        <v>11077</v>
      </c>
      <c r="M542" s="589" t="s">
        <v>1045</v>
      </c>
      <c r="N542" s="589" t="s">
        <v>1045</v>
      </c>
      <c r="O542" s="589" t="s">
        <v>1045</v>
      </c>
      <c r="P542" s="589" t="s">
        <v>1045</v>
      </c>
    </row>
    <row r="543" spans="1:16" s="238" customFormat="1">
      <c r="A543" s="590">
        <v>3015</v>
      </c>
      <c r="B543" s="589" t="s">
        <v>1049</v>
      </c>
      <c r="C543" s="589" t="s">
        <v>1048</v>
      </c>
      <c r="D543" s="590">
        <v>4886</v>
      </c>
      <c r="E543" s="589" t="s">
        <v>310</v>
      </c>
      <c r="F543" s="589" t="s">
        <v>1113</v>
      </c>
      <c r="G543" s="590">
        <v>225</v>
      </c>
      <c r="H543" s="590">
        <f>61020*1.05</f>
        <v>64071</v>
      </c>
      <c r="I543" s="590">
        <f>55010*1.05</f>
        <v>57760.5</v>
      </c>
      <c r="J543" s="590">
        <f>250*1.1</f>
        <v>275</v>
      </c>
      <c r="K543" s="590">
        <f>9250*1.19</f>
        <v>11007.5</v>
      </c>
      <c r="L543" s="590">
        <f>10070*1.1</f>
        <v>11077</v>
      </c>
      <c r="M543" s="589" t="s">
        <v>1045</v>
      </c>
      <c r="N543" s="589" t="s">
        <v>1045</v>
      </c>
      <c r="O543" s="589" t="s">
        <v>1045</v>
      </c>
      <c r="P543" s="589" t="s">
        <v>1045</v>
      </c>
    </row>
    <row r="544" spans="1:16" s="238" customFormat="1">
      <c r="A544" s="590">
        <v>3015</v>
      </c>
      <c r="B544" s="589" t="s">
        <v>1049</v>
      </c>
      <c r="C544" s="589" t="s">
        <v>1052</v>
      </c>
      <c r="D544" s="590">
        <v>4898</v>
      </c>
      <c r="E544" s="589" t="s">
        <v>1055</v>
      </c>
      <c r="F544" s="589" t="s">
        <v>1112</v>
      </c>
      <c r="G544" s="590">
        <v>75</v>
      </c>
      <c r="H544" s="590">
        <v>58870</v>
      </c>
      <c r="I544" s="590">
        <v>53840</v>
      </c>
      <c r="J544" s="590">
        <v>250</v>
      </c>
      <c r="K544" s="590">
        <v>9250</v>
      </c>
      <c r="L544" s="590">
        <v>10070</v>
      </c>
      <c r="M544" s="590">
        <v>0</v>
      </c>
      <c r="N544" s="589" t="s">
        <v>1045</v>
      </c>
      <c r="O544" s="589" t="s">
        <v>1045</v>
      </c>
      <c r="P544" s="589" t="s">
        <v>1045</v>
      </c>
    </row>
    <row r="545" spans="1:16" s="238" customFormat="1">
      <c r="A545" s="590">
        <v>3015</v>
      </c>
      <c r="B545" s="589" t="s">
        <v>1049</v>
      </c>
      <c r="C545" s="589" t="s">
        <v>1048</v>
      </c>
      <c r="D545" s="590">
        <v>4863</v>
      </c>
      <c r="E545" s="589" t="s">
        <v>1055</v>
      </c>
      <c r="F545" s="589" t="s">
        <v>1083</v>
      </c>
      <c r="G545" s="590">
        <v>75</v>
      </c>
      <c r="H545" s="590">
        <f>58870*1.05</f>
        <v>61813.5</v>
      </c>
      <c r="I545" s="590">
        <f>52860*1.05</f>
        <v>55503</v>
      </c>
      <c r="J545" s="590">
        <f>250*1.1</f>
        <v>275</v>
      </c>
      <c r="K545" s="590">
        <f>9250*1.19</f>
        <v>11007.5</v>
      </c>
      <c r="L545" s="590">
        <f>10070*1.1</f>
        <v>11077</v>
      </c>
      <c r="M545" s="589" t="s">
        <v>1045</v>
      </c>
      <c r="N545" s="589" t="s">
        <v>1045</v>
      </c>
      <c r="O545" s="589" t="s">
        <v>1045</v>
      </c>
      <c r="P545" s="589" t="s">
        <v>1045</v>
      </c>
    </row>
    <row r="546" spans="1:16" s="238" customFormat="1">
      <c r="A546" s="590">
        <v>3015</v>
      </c>
      <c r="B546" s="589" t="s">
        <v>1049</v>
      </c>
      <c r="C546" s="589" t="s">
        <v>1052</v>
      </c>
      <c r="D546" s="590">
        <v>4899</v>
      </c>
      <c r="E546" s="589" t="s">
        <v>1055</v>
      </c>
      <c r="F546" s="589" t="s">
        <v>1076</v>
      </c>
      <c r="G546" s="590">
        <v>75</v>
      </c>
      <c r="H546" s="590">
        <v>58870</v>
      </c>
      <c r="I546" s="590">
        <v>53840</v>
      </c>
      <c r="J546" s="590">
        <v>250</v>
      </c>
      <c r="K546" s="590">
        <v>9250</v>
      </c>
      <c r="L546" s="590">
        <v>10070</v>
      </c>
      <c r="M546" s="590">
        <v>0</v>
      </c>
      <c r="N546" s="589" t="s">
        <v>1045</v>
      </c>
      <c r="O546" s="589" t="s">
        <v>1045</v>
      </c>
      <c r="P546" s="589" t="s">
        <v>1045</v>
      </c>
    </row>
    <row r="547" spans="1:16" s="238" customFormat="1">
      <c r="A547" s="590">
        <v>3015</v>
      </c>
      <c r="B547" s="589" t="s">
        <v>1049</v>
      </c>
      <c r="C547" s="589" t="s">
        <v>1048</v>
      </c>
      <c r="D547" s="590">
        <v>5745</v>
      </c>
      <c r="E547" s="589" t="s">
        <v>1055</v>
      </c>
      <c r="F547" s="589" t="s">
        <v>1083</v>
      </c>
      <c r="G547" s="590">
        <v>75</v>
      </c>
      <c r="H547" s="590">
        <f>58870*1.05</f>
        <v>61813.5</v>
      </c>
      <c r="I547" s="590">
        <f>52860*1.05</f>
        <v>55503</v>
      </c>
      <c r="J547" s="590">
        <f>250*1.1</f>
        <v>275</v>
      </c>
      <c r="K547" s="590">
        <f>9250*1.19</f>
        <v>11007.5</v>
      </c>
      <c r="L547" s="590">
        <f>10070*1.1</f>
        <v>11077</v>
      </c>
      <c r="M547" s="589" t="s">
        <v>1045</v>
      </c>
      <c r="N547" s="589" t="s">
        <v>1045</v>
      </c>
      <c r="O547" s="589" t="s">
        <v>1045</v>
      </c>
      <c r="P547" s="589" t="s">
        <v>1045</v>
      </c>
    </row>
    <row r="548" spans="1:16" s="238" customFormat="1">
      <c r="A548" s="590">
        <v>3015</v>
      </c>
      <c r="B548" s="589" t="s">
        <v>1049</v>
      </c>
      <c r="C548" s="589" t="s">
        <v>1052</v>
      </c>
      <c r="D548" s="590">
        <v>4900</v>
      </c>
      <c r="E548" s="589" t="s">
        <v>1055</v>
      </c>
      <c r="F548" s="589" t="s">
        <v>1080</v>
      </c>
      <c r="G548" s="590">
        <v>75</v>
      </c>
      <c r="H548" s="590">
        <v>58870</v>
      </c>
      <c r="I548" s="590">
        <v>53840</v>
      </c>
      <c r="J548" s="590">
        <v>250</v>
      </c>
      <c r="K548" s="590">
        <v>9250</v>
      </c>
      <c r="L548" s="590">
        <v>10070</v>
      </c>
      <c r="M548" s="590">
        <v>0</v>
      </c>
      <c r="N548" s="589" t="s">
        <v>1045</v>
      </c>
      <c r="O548" s="589" t="s">
        <v>1045</v>
      </c>
      <c r="P548" s="589" t="s">
        <v>1045</v>
      </c>
    </row>
    <row r="549" spans="1:16" s="238" customFormat="1">
      <c r="A549" s="590">
        <v>3015</v>
      </c>
      <c r="B549" s="589" t="s">
        <v>1049</v>
      </c>
      <c r="C549" s="589" t="s">
        <v>1048</v>
      </c>
      <c r="D549" s="590">
        <v>3198</v>
      </c>
      <c r="E549" s="589" t="s">
        <v>1055</v>
      </c>
      <c r="F549" s="589" t="s">
        <v>1059</v>
      </c>
      <c r="G549" s="590">
        <v>75</v>
      </c>
      <c r="H549" s="590">
        <f>58870*1.05</f>
        <v>61813.5</v>
      </c>
      <c r="I549" s="590">
        <f>52860*1.05</f>
        <v>55503</v>
      </c>
      <c r="J549" s="590">
        <f>250*1.1</f>
        <v>275</v>
      </c>
      <c r="K549" s="590">
        <f>9250*1.19</f>
        <v>11007.5</v>
      </c>
      <c r="L549" s="590">
        <f>10070*1.1</f>
        <v>11077</v>
      </c>
      <c r="M549" s="589" t="s">
        <v>1045</v>
      </c>
      <c r="N549" s="589" t="s">
        <v>1045</v>
      </c>
      <c r="O549" s="589" t="s">
        <v>1045</v>
      </c>
      <c r="P549" s="589" t="s">
        <v>1045</v>
      </c>
    </row>
    <row r="550" spans="1:16" s="238" customFormat="1">
      <c r="A550" s="590">
        <v>3015</v>
      </c>
      <c r="B550" s="589" t="s">
        <v>1049</v>
      </c>
      <c r="C550" s="589" t="s">
        <v>1052</v>
      </c>
      <c r="D550" s="590">
        <v>4901</v>
      </c>
      <c r="E550" s="589" t="s">
        <v>1047</v>
      </c>
      <c r="F550" s="589" t="s">
        <v>1111</v>
      </c>
      <c r="G550" s="590">
        <v>200</v>
      </c>
      <c r="H550" s="590">
        <v>58870</v>
      </c>
      <c r="I550" s="590">
        <v>53840</v>
      </c>
      <c r="J550" s="590">
        <v>250</v>
      </c>
      <c r="K550" s="590">
        <v>9250</v>
      </c>
      <c r="L550" s="590">
        <v>10070</v>
      </c>
      <c r="M550" s="590">
        <v>0</v>
      </c>
      <c r="N550" s="589" t="s">
        <v>1045</v>
      </c>
      <c r="O550" s="589" t="s">
        <v>1045</v>
      </c>
      <c r="P550" s="589" t="s">
        <v>1045</v>
      </c>
    </row>
    <row r="551" spans="1:16" s="238" customFormat="1">
      <c r="A551" s="590">
        <v>3015</v>
      </c>
      <c r="B551" s="589" t="s">
        <v>1049</v>
      </c>
      <c r="C551" s="589" t="s">
        <v>1048</v>
      </c>
      <c r="D551" s="590">
        <v>4909</v>
      </c>
      <c r="E551" s="589" t="s">
        <v>1055</v>
      </c>
      <c r="F551" s="589" t="s">
        <v>1059</v>
      </c>
      <c r="G551" s="590">
        <v>75</v>
      </c>
      <c r="H551" s="590">
        <f>58870*1.05</f>
        <v>61813.5</v>
      </c>
      <c r="I551" s="590">
        <f>52860*1.05</f>
        <v>55503</v>
      </c>
      <c r="J551" s="590">
        <f>250*1.1</f>
        <v>275</v>
      </c>
      <c r="K551" s="590">
        <f>9250*1.19</f>
        <v>11007.5</v>
      </c>
      <c r="L551" s="590">
        <f>10070*1.1</f>
        <v>11077</v>
      </c>
      <c r="M551" s="589" t="s">
        <v>1045</v>
      </c>
      <c r="N551" s="589" t="s">
        <v>1045</v>
      </c>
      <c r="O551" s="589" t="s">
        <v>1045</v>
      </c>
      <c r="P551" s="589" t="s">
        <v>1045</v>
      </c>
    </row>
    <row r="552" spans="1:16" s="238" customFormat="1">
      <c r="A552" s="590">
        <v>3015</v>
      </c>
      <c r="B552" s="589" t="s">
        <v>1049</v>
      </c>
      <c r="C552" s="589" t="s">
        <v>1052</v>
      </c>
      <c r="D552" s="590">
        <v>4902</v>
      </c>
      <c r="E552" s="589" t="s">
        <v>1050</v>
      </c>
      <c r="F552" s="589" t="s">
        <v>1084</v>
      </c>
      <c r="G552" s="590">
        <v>325</v>
      </c>
      <c r="H552" s="590">
        <v>58870</v>
      </c>
      <c r="I552" s="590">
        <v>53840</v>
      </c>
      <c r="J552" s="590">
        <v>250</v>
      </c>
      <c r="K552" s="590">
        <v>9250</v>
      </c>
      <c r="L552" s="590">
        <v>10070</v>
      </c>
      <c r="M552" s="590">
        <v>0</v>
      </c>
      <c r="N552" s="589" t="s">
        <v>1045</v>
      </c>
      <c r="O552" s="589" t="s">
        <v>1045</v>
      </c>
      <c r="P552" s="589" t="s">
        <v>1045</v>
      </c>
    </row>
    <row r="553" spans="1:16" s="238" customFormat="1">
      <c r="A553" s="590">
        <v>3015</v>
      </c>
      <c r="B553" s="589" t="s">
        <v>1049</v>
      </c>
      <c r="C553" s="589" t="s">
        <v>1048</v>
      </c>
      <c r="D553" s="590">
        <v>7859</v>
      </c>
      <c r="E553" s="589" t="s">
        <v>1055</v>
      </c>
      <c r="F553" s="589" t="s">
        <v>1059</v>
      </c>
      <c r="G553" s="590">
        <v>75</v>
      </c>
      <c r="H553" s="590">
        <f>58870*1.05</f>
        <v>61813.5</v>
      </c>
      <c r="I553" s="590">
        <f>52860*1.05</f>
        <v>55503</v>
      </c>
      <c r="J553" s="590">
        <f>250*1.1</f>
        <v>275</v>
      </c>
      <c r="K553" s="590">
        <f>9250*1.19</f>
        <v>11007.5</v>
      </c>
      <c r="L553" s="590">
        <f>10070*1.1</f>
        <v>11077</v>
      </c>
      <c r="M553" s="589" t="s">
        <v>1045</v>
      </c>
      <c r="N553" s="589" t="s">
        <v>1045</v>
      </c>
      <c r="O553" s="589" t="s">
        <v>1045</v>
      </c>
      <c r="P553" s="589" t="s">
        <v>1045</v>
      </c>
    </row>
    <row r="554" spans="1:16" s="238" customFormat="1">
      <c r="A554" s="590">
        <v>3015</v>
      </c>
      <c r="B554" s="589" t="s">
        <v>1049</v>
      </c>
      <c r="C554" s="589" t="s">
        <v>1052</v>
      </c>
      <c r="D554" s="590">
        <v>4902</v>
      </c>
      <c r="E554" s="589" t="s">
        <v>1047</v>
      </c>
      <c r="F554" s="589" t="s">
        <v>1084</v>
      </c>
      <c r="G554" s="590">
        <v>200</v>
      </c>
      <c r="H554" s="590">
        <v>58870</v>
      </c>
      <c r="I554" s="590">
        <v>53840</v>
      </c>
      <c r="J554" s="590">
        <v>250</v>
      </c>
      <c r="K554" s="590">
        <v>9250</v>
      </c>
      <c r="L554" s="590">
        <v>10070</v>
      </c>
      <c r="M554" s="590">
        <v>0</v>
      </c>
      <c r="N554" s="589" t="s">
        <v>1045</v>
      </c>
      <c r="O554" s="589" t="s">
        <v>1045</v>
      </c>
      <c r="P554" s="589" t="s">
        <v>1045</v>
      </c>
    </row>
    <row r="555" spans="1:16" s="238" customFormat="1">
      <c r="A555" s="590">
        <v>3015</v>
      </c>
      <c r="B555" s="589" t="s">
        <v>1049</v>
      </c>
      <c r="C555" s="589" t="s">
        <v>1048</v>
      </c>
      <c r="D555" s="590">
        <v>4910</v>
      </c>
      <c r="E555" s="589" t="s">
        <v>1055</v>
      </c>
      <c r="F555" s="589" t="s">
        <v>1061</v>
      </c>
      <c r="G555" s="590">
        <v>75</v>
      </c>
      <c r="H555" s="590">
        <f>58870*1.05</f>
        <v>61813.5</v>
      </c>
      <c r="I555" s="590">
        <f>52860*1.05</f>
        <v>55503</v>
      </c>
      <c r="J555" s="590">
        <f>250*1.1</f>
        <v>275</v>
      </c>
      <c r="K555" s="590">
        <f>9250*1.19</f>
        <v>11007.5</v>
      </c>
      <c r="L555" s="590">
        <f>10070*1.1</f>
        <v>11077</v>
      </c>
      <c r="M555" s="589" t="s">
        <v>1045</v>
      </c>
      <c r="N555" s="589" t="s">
        <v>1045</v>
      </c>
      <c r="O555" s="589" t="s">
        <v>1045</v>
      </c>
      <c r="P555" s="589" t="s">
        <v>1045</v>
      </c>
    </row>
    <row r="556" spans="1:16" s="238" customFormat="1">
      <c r="A556" s="590">
        <v>3015</v>
      </c>
      <c r="B556" s="589" t="s">
        <v>1049</v>
      </c>
      <c r="C556" s="589" t="s">
        <v>1052</v>
      </c>
      <c r="D556" s="590">
        <v>4903</v>
      </c>
      <c r="E556" s="589" t="s">
        <v>1050</v>
      </c>
      <c r="F556" s="589" t="s">
        <v>1062</v>
      </c>
      <c r="G556" s="590">
        <v>325</v>
      </c>
      <c r="H556" s="590">
        <v>58870</v>
      </c>
      <c r="I556" s="590">
        <v>53840</v>
      </c>
      <c r="J556" s="590">
        <v>250</v>
      </c>
      <c r="K556" s="590">
        <v>9250</v>
      </c>
      <c r="L556" s="590">
        <v>10070</v>
      </c>
      <c r="M556" s="590">
        <v>0</v>
      </c>
      <c r="N556" s="589" t="s">
        <v>1045</v>
      </c>
      <c r="O556" s="589" t="s">
        <v>1045</v>
      </c>
      <c r="P556" s="589" t="s">
        <v>1045</v>
      </c>
    </row>
    <row r="557" spans="1:16" s="238" customFormat="1">
      <c r="A557" s="590">
        <v>3015</v>
      </c>
      <c r="B557" s="589" t="s">
        <v>1049</v>
      </c>
      <c r="C557" s="589" t="s">
        <v>1048</v>
      </c>
      <c r="D557" s="590">
        <v>7497</v>
      </c>
      <c r="E557" s="589" t="s">
        <v>1055</v>
      </c>
      <c r="F557" s="589" t="s">
        <v>1061</v>
      </c>
      <c r="G557" s="590">
        <v>75</v>
      </c>
      <c r="H557" s="590">
        <f>58870*1.05</f>
        <v>61813.5</v>
      </c>
      <c r="I557" s="590">
        <f>52860*1.05</f>
        <v>55503</v>
      </c>
      <c r="J557" s="590">
        <f>250*1.1</f>
        <v>275</v>
      </c>
      <c r="K557" s="590">
        <f>9250*1.19</f>
        <v>11007.5</v>
      </c>
      <c r="L557" s="590">
        <f>10070*1.1</f>
        <v>11077</v>
      </c>
      <c r="M557" s="589" t="s">
        <v>1045</v>
      </c>
      <c r="N557" s="589" t="s">
        <v>1045</v>
      </c>
      <c r="O557" s="589" t="s">
        <v>1045</v>
      </c>
      <c r="P557" s="589" t="s">
        <v>1045</v>
      </c>
    </row>
    <row r="558" spans="1:16" s="238" customFormat="1">
      <c r="A558" s="590">
        <v>3015</v>
      </c>
      <c r="B558" s="589" t="s">
        <v>1049</v>
      </c>
      <c r="C558" s="589" t="s">
        <v>1052</v>
      </c>
      <c r="D558" s="590">
        <v>4903</v>
      </c>
      <c r="E558" s="589" t="s">
        <v>1047</v>
      </c>
      <c r="F558" s="589" t="s">
        <v>1062</v>
      </c>
      <c r="G558" s="590">
        <v>200</v>
      </c>
      <c r="H558" s="590">
        <v>58870</v>
      </c>
      <c r="I558" s="590">
        <v>53840</v>
      </c>
      <c r="J558" s="590">
        <v>250</v>
      </c>
      <c r="K558" s="590">
        <v>9250</v>
      </c>
      <c r="L558" s="590">
        <v>10070</v>
      </c>
      <c r="M558" s="590">
        <v>0</v>
      </c>
      <c r="N558" s="589" t="s">
        <v>1045</v>
      </c>
      <c r="O558" s="589" t="s">
        <v>1045</v>
      </c>
      <c r="P558" s="589" t="s">
        <v>1045</v>
      </c>
    </row>
    <row r="559" spans="1:16" s="238" customFormat="1">
      <c r="A559" s="590">
        <v>3015</v>
      </c>
      <c r="B559" s="589" t="s">
        <v>1049</v>
      </c>
      <c r="C559" s="589" t="s">
        <v>1048</v>
      </c>
      <c r="D559" s="590">
        <v>4834</v>
      </c>
      <c r="E559" s="589" t="s">
        <v>310</v>
      </c>
      <c r="F559" s="589" t="s">
        <v>1110</v>
      </c>
      <c r="G559" s="590">
        <v>50</v>
      </c>
      <c r="H559" s="590">
        <f>58870*1.05</f>
        <v>61813.5</v>
      </c>
      <c r="I559" s="590">
        <f>52860*1.05</f>
        <v>55503</v>
      </c>
      <c r="J559" s="590">
        <f>250*1.1</f>
        <v>275</v>
      </c>
      <c r="K559" s="590">
        <f>9250*1.19</f>
        <v>11007.5</v>
      </c>
      <c r="L559" s="590">
        <f>10070*1.1</f>
        <v>11077</v>
      </c>
      <c r="M559" s="589" t="s">
        <v>1045</v>
      </c>
      <c r="N559" s="589" t="s">
        <v>1045</v>
      </c>
      <c r="O559" s="589" t="s">
        <v>1045</v>
      </c>
      <c r="P559" s="589" t="s">
        <v>1045</v>
      </c>
    </row>
    <row r="560" spans="1:16" s="238" customFormat="1">
      <c r="A560" s="590">
        <v>3015</v>
      </c>
      <c r="B560" s="589" t="s">
        <v>1049</v>
      </c>
      <c r="C560" s="589" t="s">
        <v>1052</v>
      </c>
      <c r="D560" s="590">
        <v>4904</v>
      </c>
      <c r="E560" s="589" t="s">
        <v>1047</v>
      </c>
      <c r="F560" s="589" t="s">
        <v>1058</v>
      </c>
      <c r="G560" s="590">
        <v>200</v>
      </c>
      <c r="H560" s="590">
        <v>58870</v>
      </c>
      <c r="I560" s="590">
        <v>53840</v>
      </c>
      <c r="J560" s="590">
        <v>250</v>
      </c>
      <c r="K560" s="590">
        <v>9250</v>
      </c>
      <c r="L560" s="590">
        <v>10070</v>
      </c>
      <c r="M560" s="590">
        <v>0</v>
      </c>
      <c r="N560" s="589" t="s">
        <v>1045</v>
      </c>
      <c r="O560" s="589" t="s">
        <v>1045</v>
      </c>
      <c r="P560" s="589" t="s">
        <v>1045</v>
      </c>
    </row>
    <row r="561" spans="1:16" s="238" customFormat="1">
      <c r="A561" s="590">
        <v>3015</v>
      </c>
      <c r="B561" s="589" t="s">
        <v>1049</v>
      </c>
      <c r="C561" s="589" t="s">
        <v>1052</v>
      </c>
      <c r="D561" s="590">
        <v>4904</v>
      </c>
      <c r="E561" s="589" t="s">
        <v>1055</v>
      </c>
      <c r="F561" s="589" t="s">
        <v>1058</v>
      </c>
      <c r="G561" s="590">
        <v>75</v>
      </c>
      <c r="H561" s="590">
        <v>58870</v>
      </c>
      <c r="I561" s="590">
        <v>53840</v>
      </c>
      <c r="J561" s="590">
        <v>250</v>
      </c>
      <c r="K561" s="590">
        <v>9250</v>
      </c>
      <c r="L561" s="590">
        <v>10070</v>
      </c>
      <c r="M561" s="590">
        <v>0</v>
      </c>
      <c r="N561" s="589" t="s">
        <v>1045</v>
      </c>
      <c r="O561" s="589" t="s">
        <v>1045</v>
      </c>
      <c r="P561" s="589" t="s">
        <v>1045</v>
      </c>
    </row>
    <row r="562" spans="1:16" s="238" customFormat="1">
      <c r="A562" s="590">
        <v>3015</v>
      </c>
      <c r="B562" s="589" t="s">
        <v>1049</v>
      </c>
      <c r="C562" s="589" t="s">
        <v>1048</v>
      </c>
      <c r="D562" s="590">
        <v>4840</v>
      </c>
      <c r="E562" s="589" t="s">
        <v>310</v>
      </c>
      <c r="F562" s="589" t="s">
        <v>1109</v>
      </c>
      <c r="G562" s="590">
        <v>50</v>
      </c>
      <c r="H562" s="590">
        <f>58870*1.05</f>
        <v>61813.5</v>
      </c>
      <c r="I562" s="590">
        <f>52860*1.05</f>
        <v>55503</v>
      </c>
      <c r="J562" s="590">
        <f>250*1.1</f>
        <v>275</v>
      </c>
      <c r="K562" s="590">
        <f>9250*1.19</f>
        <v>11007.5</v>
      </c>
      <c r="L562" s="590">
        <f>10070*1.1</f>
        <v>11077</v>
      </c>
      <c r="M562" s="589" t="s">
        <v>1045</v>
      </c>
      <c r="N562" s="589" t="s">
        <v>1045</v>
      </c>
      <c r="O562" s="589" t="s">
        <v>1045</v>
      </c>
      <c r="P562" s="589" t="s">
        <v>1045</v>
      </c>
    </row>
    <row r="563" spans="1:16" s="238" customFormat="1">
      <c r="A563" s="590">
        <v>3015</v>
      </c>
      <c r="B563" s="589" t="s">
        <v>1049</v>
      </c>
      <c r="C563" s="589" t="s">
        <v>1048</v>
      </c>
      <c r="D563" s="590">
        <v>3207</v>
      </c>
      <c r="E563" s="589" t="s">
        <v>1047</v>
      </c>
      <c r="F563" s="589" t="s">
        <v>1104</v>
      </c>
      <c r="G563" s="590">
        <v>200</v>
      </c>
      <c r="H563" s="590">
        <f>61020*1.05</f>
        <v>64071</v>
      </c>
      <c r="I563" s="590">
        <f>55010*1.05</f>
        <v>57760.5</v>
      </c>
      <c r="J563" s="590">
        <f>250*1.1</f>
        <v>275</v>
      </c>
      <c r="K563" s="590">
        <f>9250*1.19</f>
        <v>11007.5</v>
      </c>
      <c r="L563" s="590">
        <f>10070*1.1</f>
        <v>11077</v>
      </c>
      <c r="M563" s="589" t="s">
        <v>1045</v>
      </c>
      <c r="N563" s="589" t="s">
        <v>1045</v>
      </c>
      <c r="O563" s="589" t="s">
        <v>1045</v>
      </c>
      <c r="P563" s="589" t="s">
        <v>1045</v>
      </c>
    </row>
    <row r="564" spans="1:16" s="238" customFormat="1">
      <c r="A564" s="590">
        <v>3015</v>
      </c>
      <c r="B564" s="589" t="s">
        <v>1049</v>
      </c>
      <c r="C564" s="589" t="s">
        <v>1052</v>
      </c>
      <c r="D564" s="590">
        <v>4905</v>
      </c>
      <c r="E564" s="589" t="s">
        <v>1055</v>
      </c>
      <c r="F564" s="589" t="s">
        <v>1108</v>
      </c>
      <c r="G564" s="590">
        <v>75</v>
      </c>
      <c r="H564" s="590">
        <v>58870</v>
      </c>
      <c r="I564" s="590">
        <v>53840</v>
      </c>
      <c r="J564" s="590">
        <v>250</v>
      </c>
      <c r="K564" s="590">
        <v>9250</v>
      </c>
      <c r="L564" s="590">
        <v>10070</v>
      </c>
      <c r="M564" s="590">
        <v>5340</v>
      </c>
      <c r="N564" s="589" t="s">
        <v>1045</v>
      </c>
      <c r="O564" s="589" t="s">
        <v>1045</v>
      </c>
      <c r="P564" s="589" t="s">
        <v>1045</v>
      </c>
    </row>
    <row r="565" spans="1:16" s="238" customFormat="1">
      <c r="A565" s="590">
        <v>3015</v>
      </c>
      <c r="B565" s="589" t="s">
        <v>1049</v>
      </c>
      <c r="C565" s="589" t="s">
        <v>1052</v>
      </c>
      <c r="D565" s="590">
        <v>4906</v>
      </c>
      <c r="E565" s="589" t="s">
        <v>1055</v>
      </c>
      <c r="F565" s="589" t="s">
        <v>1107</v>
      </c>
      <c r="G565" s="590">
        <v>75</v>
      </c>
      <c r="H565" s="590">
        <v>58870</v>
      </c>
      <c r="I565" s="590">
        <v>53840</v>
      </c>
      <c r="J565" s="590">
        <v>250</v>
      </c>
      <c r="K565" s="590">
        <v>9250</v>
      </c>
      <c r="L565" s="590">
        <v>10070</v>
      </c>
      <c r="M565" s="590">
        <v>0</v>
      </c>
      <c r="N565" s="589" t="s">
        <v>1045</v>
      </c>
      <c r="O565" s="589" t="s">
        <v>1045</v>
      </c>
      <c r="P565" s="589" t="s">
        <v>1045</v>
      </c>
    </row>
    <row r="566" spans="1:16" s="238" customFormat="1">
      <c r="A566" s="590">
        <v>3015</v>
      </c>
      <c r="B566" s="589" t="s">
        <v>1049</v>
      </c>
      <c r="C566" s="589" t="s">
        <v>1048</v>
      </c>
      <c r="D566" s="590">
        <v>4911</v>
      </c>
      <c r="E566" s="589" t="s">
        <v>1047</v>
      </c>
      <c r="F566" s="589" t="s">
        <v>1104</v>
      </c>
      <c r="G566" s="590">
        <v>200</v>
      </c>
      <c r="H566" s="590">
        <f>61020*1.05</f>
        <v>64071</v>
      </c>
      <c r="I566" s="590">
        <f>55010*1.05</f>
        <v>57760.5</v>
      </c>
      <c r="J566" s="590">
        <f>250*1.1</f>
        <v>275</v>
      </c>
      <c r="K566" s="590">
        <f>9250*1.19</f>
        <v>11007.5</v>
      </c>
      <c r="L566" s="590">
        <f>10070*1.1</f>
        <v>11077</v>
      </c>
      <c r="M566" s="589" t="s">
        <v>1045</v>
      </c>
      <c r="N566" s="589" t="s">
        <v>1045</v>
      </c>
      <c r="O566" s="589" t="s">
        <v>1045</v>
      </c>
      <c r="P566" s="589" t="s">
        <v>1045</v>
      </c>
    </row>
    <row r="567" spans="1:16" s="238" customFormat="1">
      <c r="A567" s="590">
        <v>3015</v>
      </c>
      <c r="B567" s="589" t="s">
        <v>1049</v>
      </c>
      <c r="C567" s="589" t="s">
        <v>1048</v>
      </c>
      <c r="D567" s="590">
        <v>4911</v>
      </c>
      <c r="E567" s="589" t="s">
        <v>1055</v>
      </c>
      <c r="F567" s="589" t="s">
        <v>1104</v>
      </c>
      <c r="G567" s="590">
        <v>75</v>
      </c>
      <c r="H567" s="590">
        <f>61020*1.05</f>
        <v>64071</v>
      </c>
      <c r="I567" s="590">
        <f>55010*1.05</f>
        <v>57760.5</v>
      </c>
      <c r="J567" s="590">
        <f>250*1.1</f>
        <v>275</v>
      </c>
      <c r="K567" s="590">
        <f>9250*1.19</f>
        <v>11007.5</v>
      </c>
      <c r="L567" s="590">
        <f>10070*1.1</f>
        <v>11077</v>
      </c>
      <c r="M567" s="589" t="s">
        <v>1045</v>
      </c>
      <c r="N567" s="589" t="s">
        <v>1045</v>
      </c>
      <c r="O567" s="589" t="s">
        <v>1045</v>
      </c>
      <c r="P567" s="589" t="s">
        <v>1045</v>
      </c>
    </row>
    <row r="568" spans="1:16" s="238" customFormat="1">
      <c r="A568" s="590">
        <v>3015</v>
      </c>
      <c r="B568" s="589" t="s">
        <v>1049</v>
      </c>
      <c r="C568" s="589" t="s">
        <v>1052</v>
      </c>
      <c r="D568" s="590">
        <v>4907</v>
      </c>
      <c r="E568" s="589" t="s">
        <v>1055</v>
      </c>
      <c r="F568" s="589" t="s">
        <v>1106</v>
      </c>
      <c r="G568" s="590">
        <v>75</v>
      </c>
      <c r="H568" s="590">
        <v>58870</v>
      </c>
      <c r="I568" s="590">
        <v>53840</v>
      </c>
      <c r="J568" s="590">
        <v>250</v>
      </c>
      <c r="K568" s="590">
        <v>9250</v>
      </c>
      <c r="L568" s="590">
        <v>10070</v>
      </c>
      <c r="M568" s="590">
        <v>0</v>
      </c>
      <c r="N568" s="589" t="s">
        <v>1045</v>
      </c>
      <c r="O568" s="589" t="s">
        <v>1045</v>
      </c>
      <c r="P568" s="589" t="s">
        <v>1045</v>
      </c>
    </row>
    <row r="569" spans="1:16" s="238" customFormat="1">
      <c r="A569" s="590">
        <v>3015</v>
      </c>
      <c r="B569" s="589" t="s">
        <v>1049</v>
      </c>
      <c r="C569" s="589" t="s">
        <v>1048</v>
      </c>
      <c r="D569" s="590">
        <v>7897</v>
      </c>
      <c r="E569" s="589" t="s">
        <v>1047</v>
      </c>
      <c r="F569" s="589" t="s">
        <v>1104</v>
      </c>
      <c r="G569" s="590">
        <v>200</v>
      </c>
      <c r="H569" s="590">
        <f>61020*1.05</f>
        <v>64071</v>
      </c>
      <c r="I569" s="590">
        <f>55010*1.05</f>
        <v>57760.5</v>
      </c>
      <c r="J569" s="590">
        <f>250*1.1</f>
        <v>275</v>
      </c>
      <c r="K569" s="590">
        <f>9250*1.19</f>
        <v>11007.5</v>
      </c>
      <c r="L569" s="590">
        <f>10070*1.1</f>
        <v>11077</v>
      </c>
      <c r="M569" s="589" t="s">
        <v>1045</v>
      </c>
      <c r="N569" s="589" t="s">
        <v>1045</v>
      </c>
      <c r="O569" s="589" t="s">
        <v>1045</v>
      </c>
      <c r="P569" s="589" t="s">
        <v>1045</v>
      </c>
    </row>
    <row r="570" spans="1:16" s="238" customFormat="1">
      <c r="A570" s="590">
        <v>3015</v>
      </c>
      <c r="B570" s="589" t="s">
        <v>1049</v>
      </c>
      <c r="C570" s="589" t="s">
        <v>1052</v>
      </c>
      <c r="D570" s="590">
        <v>4908</v>
      </c>
      <c r="E570" s="589" t="s">
        <v>1055</v>
      </c>
      <c r="F570" s="589" t="s">
        <v>1105</v>
      </c>
      <c r="G570" s="590">
        <v>75</v>
      </c>
      <c r="H570" s="590">
        <v>58870</v>
      </c>
      <c r="I570" s="590">
        <v>53840</v>
      </c>
      <c r="J570" s="590">
        <v>250</v>
      </c>
      <c r="K570" s="590">
        <v>9250</v>
      </c>
      <c r="L570" s="590">
        <v>10070</v>
      </c>
      <c r="M570" s="590">
        <v>0</v>
      </c>
      <c r="N570" s="589" t="s">
        <v>1045</v>
      </c>
      <c r="O570" s="589" t="s">
        <v>1045</v>
      </c>
      <c r="P570" s="589" t="s">
        <v>1045</v>
      </c>
    </row>
    <row r="571" spans="1:16" s="238" customFormat="1">
      <c r="A571" s="590">
        <v>3015</v>
      </c>
      <c r="B571" s="589" t="s">
        <v>1049</v>
      </c>
      <c r="C571" s="589" t="s">
        <v>1048</v>
      </c>
      <c r="D571" s="590">
        <v>7897</v>
      </c>
      <c r="E571" s="589" t="s">
        <v>1055</v>
      </c>
      <c r="F571" s="589" t="s">
        <v>1104</v>
      </c>
      <c r="G571" s="590">
        <v>75</v>
      </c>
      <c r="H571" s="590">
        <f>61020*1.05</f>
        <v>64071</v>
      </c>
      <c r="I571" s="590">
        <f>55010*1.05</f>
        <v>57760.5</v>
      </c>
      <c r="J571" s="590">
        <f>250*1.1</f>
        <v>275</v>
      </c>
      <c r="K571" s="590">
        <f>9250*1.19</f>
        <v>11007.5</v>
      </c>
      <c r="L571" s="590">
        <f>10070*1.1</f>
        <v>11077</v>
      </c>
      <c r="M571" s="589" t="s">
        <v>1045</v>
      </c>
      <c r="N571" s="589" t="s">
        <v>1045</v>
      </c>
      <c r="O571" s="589" t="s">
        <v>1045</v>
      </c>
      <c r="P571" s="589" t="s">
        <v>1045</v>
      </c>
    </row>
    <row r="572" spans="1:16" s="238" customFormat="1">
      <c r="A572" s="590">
        <v>3015</v>
      </c>
      <c r="B572" s="589" t="s">
        <v>1049</v>
      </c>
      <c r="C572" s="589" t="s">
        <v>1052</v>
      </c>
      <c r="D572" s="590">
        <v>4909</v>
      </c>
      <c r="E572" s="589" t="s">
        <v>1055</v>
      </c>
      <c r="F572" s="589" t="s">
        <v>1059</v>
      </c>
      <c r="G572" s="590">
        <v>75</v>
      </c>
      <c r="H572" s="590">
        <v>58870</v>
      </c>
      <c r="I572" s="590">
        <v>53840</v>
      </c>
      <c r="J572" s="590">
        <v>250</v>
      </c>
      <c r="K572" s="590">
        <v>9250</v>
      </c>
      <c r="L572" s="590">
        <v>10070</v>
      </c>
      <c r="M572" s="590">
        <v>0</v>
      </c>
      <c r="N572" s="589" t="s">
        <v>1045</v>
      </c>
      <c r="O572" s="589" t="s">
        <v>1045</v>
      </c>
      <c r="P572" s="589" t="s">
        <v>1045</v>
      </c>
    </row>
    <row r="573" spans="1:16" s="238" customFormat="1">
      <c r="A573" s="590">
        <v>3015</v>
      </c>
      <c r="B573" s="589" t="s">
        <v>1049</v>
      </c>
      <c r="C573" s="589" t="s">
        <v>1048</v>
      </c>
      <c r="D573" s="590">
        <v>5725</v>
      </c>
      <c r="E573" s="589" t="s">
        <v>310</v>
      </c>
      <c r="F573" s="589" t="s">
        <v>1103</v>
      </c>
      <c r="G573" s="590">
        <v>16.3</v>
      </c>
      <c r="H573" s="590">
        <f>90530*1.05</f>
        <v>95056.5</v>
      </c>
      <c r="I573" s="589" t="s">
        <v>1045</v>
      </c>
      <c r="J573" s="589" t="s">
        <v>1045</v>
      </c>
      <c r="K573" s="589" t="s">
        <v>1045</v>
      </c>
      <c r="L573" s="589" t="s">
        <v>1045</v>
      </c>
      <c r="M573" s="589" t="s">
        <v>1045</v>
      </c>
      <c r="N573" s="589" t="s">
        <v>1045</v>
      </c>
      <c r="O573" s="589" t="s">
        <v>1045</v>
      </c>
      <c r="P573" s="589" t="s">
        <v>1045</v>
      </c>
    </row>
    <row r="574" spans="1:16" s="238" customFormat="1">
      <c r="A574" s="590">
        <v>3015</v>
      </c>
      <c r="B574" s="589" t="s">
        <v>1049</v>
      </c>
      <c r="C574" s="589" t="s">
        <v>1052</v>
      </c>
      <c r="D574" s="590">
        <v>4910</v>
      </c>
      <c r="E574" s="589" t="s">
        <v>1055</v>
      </c>
      <c r="F574" s="589" t="s">
        <v>1061</v>
      </c>
      <c r="G574" s="590">
        <v>75</v>
      </c>
      <c r="H574" s="590">
        <v>58870</v>
      </c>
      <c r="I574" s="590">
        <v>53840</v>
      </c>
      <c r="J574" s="590">
        <v>250</v>
      </c>
      <c r="K574" s="590">
        <v>9250</v>
      </c>
      <c r="L574" s="590">
        <v>10070</v>
      </c>
      <c r="M574" s="590">
        <v>0</v>
      </c>
      <c r="N574" s="589" t="s">
        <v>1045</v>
      </c>
      <c r="O574" s="589" t="s">
        <v>1045</v>
      </c>
      <c r="P574" s="589" t="s">
        <v>1045</v>
      </c>
    </row>
    <row r="575" spans="1:16" s="238" customFormat="1">
      <c r="A575" s="590">
        <v>3015</v>
      </c>
      <c r="B575" s="589" t="s">
        <v>1049</v>
      </c>
      <c r="C575" s="589" t="s">
        <v>1048</v>
      </c>
      <c r="D575" s="590">
        <v>4864</v>
      </c>
      <c r="E575" s="589" t="s">
        <v>1055</v>
      </c>
      <c r="F575" s="589" t="s">
        <v>1102</v>
      </c>
      <c r="G575" s="590">
        <v>75</v>
      </c>
      <c r="H575" s="590">
        <f>61020*1.05</f>
        <v>64071</v>
      </c>
      <c r="I575" s="590">
        <f>55010*1.05</f>
        <v>57760.5</v>
      </c>
      <c r="J575" s="590">
        <f>250*1.1</f>
        <v>275</v>
      </c>
      <c r="K575" s="590">
        <f>9250*1.19</f>
        <v>11007.5</v>
      </c>
      <c r="L575" s="590">
        <f>10070*1.1</f>
        <v>11077</v>
      </c>
      <c r="M575" s="589" t="s">
        <v>1045</v>
      </c>
      <c r="N575" s="589" t="s">
        <v>1045</v>
      </c>
      <c r="O575" s="589" t="s">
        <v>1045</v>
      </c>
      <c r="P575" s="589" t="s">
        <v>1045</v>
      </c>
    </row>
    <row r="576" spans="1:16" s="238" customFormat="1">
      <c r="A576" s="590">
        <v>3015</v>
      </c>
      <c r="B576" s="589" t="s">
        <v>1049</v>
      </c>
      <c r="C576" s="589" t="s">
        <v>1052</v>
      </c>
      <c r="D576" s="590">
        <v>4913</v>
      </c>
      <c r="E576" s="589" t="s">
        <v>1055</v>
      </c>
      <c r="F576" s="589" t="s">
        <v>1074</v>
      </c>
      <c r="G576" s="590">
        <v>75</v>
      </c>
      <c r="H576" s="590">
        <v>58870</v>
      </c>
      <c r="I576" s="590">
        <v>53840</v>
      </c>
      <c r="J576" s="590">
        <v>250</v>
      </c>
      <c r="K576" s="590">
        <v>9250</v>
      </c>
      <c r="L576" s="590">
        <v>10070</v>
      </c>
      <c r="M576" s="590">
        <v>0</v>
      </c>
      <c r="N576" s="589" t="s">
        <v>1045</v>
      </c>
      <c r="O576" s="589" t="s">
        <v>1045</v>
      </c>
      <c r="P576" s="589" t="s">
        <v>1045</v>
      </c>
    </row>
    <row r="577" spans="1:16" s="238" customFormat="1">
      <c r="A577" s="590">
        <v>3015</v>
      </c>
      <c r="B577" s="589" t="s">
        <v>1049</v>
      </c>
      <c r="C577" s="589" t="s">
        <v>1052</v>
      </c>
      <c r="D577" s="590">
        <v>4914</v>
      </c>
      <c r="E577" s="589" t="s">
        <v>1047</v>
      </c>
      <c r="F577" s="589" t="s">
        <v>1073</v>
      </c>
      <c r="G577" s="590">
        <v>200</v>
      </c>
      <c r="H577" s="590">
        <v>58870</v>
      </c>
      <c r="I577" s="590">
        <v>53840</v>
      </c>
      <c r="J577" s="590">
        <v>250</v>
      </c>
      <c r="K577" s="590">
        <v>9250</v>
      </c>
      <c r="L577" s="590">
        <v>10070</v>
      </c>
      <c r="M577" s="590">
        <v>0</v>
      </c>
      <c r="N577" s="589" t="s">
        <v>1045</v>
      </c>
      <c r="O577" s="589" t="s">
        <v>1045</v>
      </c>
      <c r="P577" s="589" t="s">
        <v>1045</v>
      </c>
    </row>
    <row r="578" spans="1:16" s="238" customFormat="1">
      <c r="A578" s="590">
        <v>3015</v>
      </c>
      <c r="B578" s="589" t="s">
        <v>1049</v>
      </c>
      <c r="C578" s="589" t="s">
        <v>1048</v>
      </c>
      <c r="D578" s="590">
        <v>4912</v>
      </c>
      <c r="E578" s="589" t="s">
        <v>1047</v>
      </c>
      <c r="F578" s="589" t="s">
        <v>1102</v>
      </c>
      <c r="G578" s="590">
        <v>200</v>
      </c>
      <c r="H578" s="590">
        <f>61020*1.05</f>
        <v>64071</v>
      </c>
      <c r="I578" s="590">
        <f>55010*1.05</f>
        <v>57760.5</v>
      </c>
      <c r="J578" s="590">
        <f>250*1.1</f>
        <v>275</v>
      </c>
      <c r="K578" s="590">
        <f>9250*1.19</f>
        <v>11007.5</v>
      </c>
      <c r="L578" s="590">
        <f>10070*1.1</f>
        <v>11077</v>
      </c>
      <c r="M578" s="589" t="s">
        <v>1045</v>
      </c>
      <c r="N578" s="589" t="s">
        <v>1045</v>
      </c>
      <c r="O578" s="589" t="s">
        <v>1045</v>
      </c>
      <c r="P578" s="589" t="s">
        <v>1045</v>
      </c>
    </row>
    <row r="579" spans="1:16" s="238" customFormat="1">
      <c r="A579" s="590">
        <v>3015</v>
      </c>
      <c r="B579" s="589" t="s">
        <v>1049</v>
      </c>
      <c r="C579" s="589" t="s">
        <v>1048</v>
      </c>
      <c r="D579" s="590">
        <v>4933</v>
      </c>
      <c r="E579" s="589" t="s">
        <v>1055</v>
      </c>
      <c r="F579" s="589" t="s">
        <v>1102</v>
      </c>
      <c r="G579" s="590">
        <v>75</v>
      </c>
      <c r="H579" s="590">
        <f>61020*1.05</f>
        <v>64071</v>
      </c>
      <c r="I579" s="590">
        <f>55010*1.05</f>
        <v>57760.5</v>
      </c>
      <c r="J579" s="590">
        <f>250*1.1</f>
        <v>275</v>
      </c>
      <c r="K579" s="590">
        <f>9250*1.19</f>
        <v>11007.5</v>
      </c>
      <c r="L579" s="590">
        <f>10070*1.1</f>
        <v>11077</v>
      </c>
      <c r="M579" s="589" t="s">
        <v>1045</v>
      </c>
      <c r="N579" s="589" t="s">
        <v>1045</v>
      </c>
      <c r="O579" s="589" t="s">
        <v>1045</v>
      </c>
      <c r="P579" s="589" t="s">
        <v>1045</v>
      </c>
    </row>
    <row r="580" spans="1:16" s="238" customFormat="1">
      <c r="A580" s="590">
        <v>3015</v>
      </c>
      <c r="B580" s="589" t="s">
        <v>1049</v>
      </c>
      <c r="C580" s="589" t="s">
        <v>1052</v>
      </c>
      <c r="D580" s="590">
        <v>4915</v>
      </c>
      <c r="E580" s="589" t="s">
        <v>1047</v>
      </c>
      <c r="F580" s="589" t="s">
        <v>1085</v>
      </c>
      <c r="G580" s="590">
        <v>200</v>
      </c>
      <c r="H580" s="590">
        <v>58870</v>
      </c>
      <c r="I580" s="590">
        <v>53840</v>
      </c>
      <c r="J580" s="590">
        <v>250</v>
      </c>
      <c r="K580" s="590">
        <v>9250</v>
      </c>
      <c r="L580" s="590">
        <v>10070</v>
      </c>
      <c r="M580" s="590">
        <v>0</v>
      </c>
      <c r="N580" s="589" t="s">
        <v>1045</v>
      </c>
      <c r="O580" s="589" t="s">
        <v>1045</v>
      </c>
      <c r="P580" s="589" t="s">
        <v>1045</v>
      </c>
    </row>
    <row r="581" spans="1:16" s="238" customFormat="1">
      <c r="A581" s="590">
        <v>3015</v>
      </c>
      <c r="B581" s="589" t="s">
        <v>1049</v>
      </c>
      <c r="C581" s="589" t="s">
        <v>1052</v>
      </c>
      <c r="D581" s="590">
        <v>4916</v>
      </c>
      <c r="E581" s="589" t="s">
        <v>1055</v>
      </c>
      <c r="F581" s="589" t="s">
        <v>1067</v>
      </c>
      <c r="G581" s="590">
        <v>75</v>
      </c>
      <c r="H581" s="590">
        <v>58870</v>
      </c>
      <c r="I581" s="590">
        <v>53840</v>
      </c>
      <c r="J581" s="590">
        <v>250</v>
      </c>
      <c r="K581" s="590">
        <v>9250</v>
      </c>
      <c r="L581" s="590">
        <v>10070</v>
      </c>
      <c r="M581" s="590">
        <v>0</v>
      </c>
      <c r="N581" s="589" t="s">
        <v>1045</v>
      </c>
      <c r="O581" s="589" t="s">
        <v>1045</v>
      </c>
      <c r="P581" s="589" t="s">
        <v>1045</v>
      </c>
    </row>
    <row r="582" spans="1:16" s="238" customFormat="1">
      <c r="A582" s="590">
        <v>3015</v>
      </c>
      <c r="B582" s="589" t="s">
        <v>1049</v>
      </c>
      <c r="C582" s="589" t="s">
        <v>1052</v>
      </c>
      <c r="D582" s="590">
        <v>4917</v>
      </c>
      <c r="E582" s="589" t="s">
        <v>1055</v>
      </c>
      <c r="F582" s="589" t="s">
        <v>1069</v>
      </c>
      <c r="G582" s="590">
        <v>75</v>
      </c>
      <c r="H582" s="590">
        <v>58870</v>
      </c>
      <c r="I582" s="590">
        <v>53840</v>
      </c>
      <c r="J582" s="590">
        <v>250</v>
      </c>
      <c r="K582" s="590">
        <v>9250</v>
      </c>
      <c r="L582" s="590">
        <v>10070</v>
      </c>
      <c r="M582" s="590">
        <v>0</v>
      </c>
      <c r="N582" s="589" t="s">
        <v>1045</v>
      </c>
      <c r="O582" s="589" t="s">
        <v>1045</v>
      </c>
      <c r="P582" s="589" t="s">
        <v>1045</v>
      </c>
    </row>
    <row r="583" spans="1:16" s="238" customFormat="1">
      <c r="A583" s="590">
        <v>3015</v>
      </c>
      <c r="B583" s="589" t="s">
        <v>1049</v>
      </c>
      <c r="C583" s="589" t="s">
        <v>1048</v>
      </c>
      <c r="D583" s="590">
        <v>6628</v>
      </c>
      <c r="E583" s="589" t="s">
        <v>1047</v>
      </c>
      <c r="F583" s="589" t="s">
        <v>1102</v>
      </c>
      <c r="G583" s="590">
        <v>200</v>
      </c>
      <c r="H583" s="590">
        <f>61020*1.05</f>
        <v>64071</v>
      </c>
      <c r="I583" s="590">
        <f>55010*1.05</f>
        <v>57760.5</v>
      </c>
      <c r="J583" s="590">
        <f>250*1.1</f>
        <v>275</v>
      </c>
      <c r="K583" s="590">
        <f>9250*1.19</f>
        <v>11007.5</v>
      </c>
      <c r="L583" s="590">
        <f>10070*1.1</f>
        <v>11077</v>
      </c>
      <c r="M583" s="589" t="s">
        <v>1045</v>
      </c>
      <c r="N583" s="589" t="s">
        <v>1045</v>
      </c>
      <c r="O583" s="589" t="s">
        <v>1045</v>
      </c>
      <c r="P583" s="589" t="s">
        <v>1045</v>
      </c>
    </row>
    <row r="584" spans="1:16" s="238" customFormat="1">
      <c r="A584" s="590">
        <v>3015</v>
      </c>
      <c r="B584" s="589" t="s">
        <v>1049</v>
      </c>
      <c r="C584" s="589" t="s">
        <v>1048</v>
      </c>
      <c r="D584" s="590">
        <v>6660</v>
      </c>
      <c r="E584" s="589" t="s">
        <v>1055</v>
      </c>
      <c r="F584" s="589" t="s">
        <v>1102</v>
      </c>
      <c r="G584" s="590">
        <v>75</v>
      </c>
      <c r="H584" s="590">
        <f>61020*1.05</f>
        <v>64071</v>
      </c>
      <c r="I584" s="590">
        <f>55010*1.05</f>
        <v>57760.5</v>
      </c>
      <c r="J584" s="590">
        <f>250*1.1</f>
        <v>275</v>
      </c>
      <c r="K584" s="590">
        <f>9250*1.19</f>
        <v>11007.5</v>
      </c>
      <c r="L584" s="590">
        <f>10070*1.1</f>
        <v>11077</v>
      </c>
      <c r="M584" s="589" t="s">
        <v>1045</v>
      </c>
      <c r="N584" s="589" t="s">
        <v>1045</v>
      </c>
      <c r="O584" s="589" t="s">
        <v>1045</v>
      </c>
      <c r="P584" s="589" t="s">
        <v>1045</v>
      </c>
    </row>
    <row r="585" spans="1:16" s="238" customFormat="1">
      <c r="A585" s="590">
        <v>3015</v>
      </c>
      <c r="B585" s="589" t="s">
        <v>1049</v>
      </c>
      <c r="C585" s="589" t="s">
        <v>1048</v>
      </c>
      <c r="D585" s="590">
        <v>4913</v>
      </c>
      <c r="E585" s="589" t="s">
        <v>1055</v>
      </c>
      <c r="F585" s="589" t="s">
        <v>1074</v>
      </c>
      <c r="G585" s="590">
        <v>75</v>
      </c>
      <c r="H585" s="590">
        <f>58870*1.05</f>
        <v>61813.5</v>
      </c>
      <c r="I585" s="590">
        <f>52860*1.05</f>
        <v>55503</v>
      </c>
      <c r="J585" s="590">
        <f>250*1.1</f>
        <v>275</v>
      </c>
      <c r="K585" s="590">
        <f>9250*1.19</f>
        <v>11007.5</v>
      </c>
      <c r="L585" s="590">
        <f>10070*1.1</f>
        <v>11077</v>
      </c>
      <c r="M585" s="589" t="s">
        <v>1045</v>
      </c>
      <c r="N585" s="589" t="s">
        <v>1045</v>
      </c>
      <c r="O585" s="589" t="s">
        <v>1045</v>
      </c>
      <c r="P585" s="589" t="s">
        <v>1045</v>
      </c>
    </row>
    <row r="586" spans="1:16" s="238" customFormat="1">
      <c r="A586" s="590">
        <v>3015</v>
      </c>
      <c r="B586" s="589" t="s">
        <v>1049</v>
      </c>
      <c r="C586" s="589" t="s">
        <v>1052</v>
      </c>
      <c r="D586" s="590">
        <v>4918</v>
      </c>
      <c r="E586" s="589" t="s">
        <v>1055</v>
      </c>
      <c r="F586" s="589" t="s">
        <v>1071</v>
      </c>
      <c r="G586" s="590">
        <v>75</v>
      </c>
      <c r="H586" s="590">
        <v>58870</v>
      </c>
      <c r="I586" s="590">
        <v>53840</v>
      </c>
      <c r="J586" s="590">
        <v>250</v>
      </c>
      <c r="K586" s="590">
        <v>9250</v>
      </c>
      <c r="L586" s="590">
        <v>10070</v>
      </c>
      <c r="M586" s="590">
        <v>0</v>
      </c>
      <c r="N586" s="589" t="s">
        <v>1045</v>
      </c>
      <c r="O586" s="589" t="s">
        <v>1045</v>
      </c>
      <c r="P586" s="589" t="s">
        <v>1045</v>
      </c>
    </row>
    <row r="587" spans="1:16" s="238" customFormat="1">
      <c r="A587" s="590">
        <v>3015</v>
      </c>
      <c r="B587" s="589" t="s">
        <v>1049</v>
      </c>
      <c r="C587" s="589" t="s">
        <v>1048</v>
      </c>
      <c r="D587" s="590">
        <v>6623</v>
      </c>
      <c r="E587" s="589" t="s">
        <v>1055</v>
      </c>
      <c r="F587" s="589" t="s">
        <v>1074</v>
      </c>
      <c r="G587" s="590">
        <v>75</v>
      </c>
      <c r="H587" s="590">
        <f>58870*1.05</f>
        <v>61813.5</v>
      </c>
      <c r="I587" s="590">
        <f>52860*1.05</f>
        <v>55503</v>
      </c>
      <c r="J587" s="590">
        <f>250*1.1</f>
        <v>275</v>
      </c>
      <c r="K587" s="590">
        <f>9250*1.19</f>
        <v>11007.5</v>
      </c>
      <c r="L587" s="590">
        <f>10070*1.1</f>
        <v>11077</v>
      </c>
      <c r="M587" s="589" t="s">
        <v>1045</v>
      </c>
      <c r="N587" s="589" t="s">
        <v>1045</v>
      </c>
      <c r="O587" s="589" t="s">
        <v>1045</v>
      </c>
      <c r="P587" s="589" t="s">
        <v>1045</v>
      </c>
    </row>
    <row r="588" spans="1:16" s="238" customFormat="1">
      <c r="A588" s="590">
        <v>3015</v>
      </c>
      <c r="B588" s="589" t="s">
        <v>1049</v>
      </c>
      <c r="C588" s="589" t="s">
        <v>1052</v>
      </c>
      <c r="D588" s="590">
        <v>4919</v>
      </c>
      <c r="E588" s="589" t="s">
        <v>1050</v>
      </c>
      <c r="F588" s="589" t="s">
        <v>1066</v>
      </c>
      <c r="G588" s="590">
        <v>325</v>
      </c>
      <c r="H588" s="590">
        <v>58870</v>
      </c>
      <c r="I588" s="590">
        <v>53840</v>
      </c>
      <c r="J588" s="590">
        <v>250</v>
      </c>
      <c r="K588" s="590">
        <v>9250</v>
      </c>
      <c r="L588" s="590">
        <v>10070</v>
      </c>
      <c r="M588" s="590">
        <v>0</v>
      </c>
      <c r="N588" s="589" t="s">
        <v>1045</v>
      </c>
      <c r="O588" s="589" t="s">
        <v>1045</v>
      </c>
      <c r="P588" s="589" t="s">
        <v>1045</v>
      </c>
    </row>
    <row r="589" spans="1:16" s="238" customFormat="1">
      <c r="A589" s="590">
        <v>3015</v>
      </c>
      <c r="B589" s="589" t="s">
        <v>1049</v>
      </c>
      <c r="C589" s="589" t="s">
        <v>1048</v>
      </c>
      <c r="D589" s="590">
        <v>4865</v>
      </c>
      <c r="E589" s="589" t="s">
        <v>1050</v>
      </c>
      <c r="F589" s="589" t="s">
        <v>1073</v>
      </c>
      <c r="G589" s="590">
        <v>325</v>
      </c>
      <c r="H589" s="590">
        <f>58870*1.05</f>
        <v>61813.5</v>
      </c>
      <c r="I589" s="590">
        <f>52860*1.05</f>
        <v>55503</v>
      </c>
      <c r="J589" s="590">
        <f>250*1.1</f>
        <v>275</v>
      </c>
      <c r="K589" s="590">
        <f>9250*1.19</f>
        <v>11007.5</v>
      </c>
      <c r="L589" s="590">
        <f>10070*1.1</f>
        <v>11077</v>
      </c>
      <c r="M589" s="589" t="s">
        <v>1045</v>
      </c>
      <c r="N589" s="589" t="s">
        <v>1045</v>
      </c>
      <c r="O589" s="589" t="s">
        <v>1045</v>
      </c>
      <c r="P589" s="589" t="s">
        <v>1045</v>
      </c>
    </row>
    <row r="590" spans="1:16" s="238" customFormat="1">
      <c r="A590" s="590">
        <v>3015</v>
      </c>
      <c r="B590" s="589" t="s">
        <v>1049</v>
      </c>
      <c r="C590" s="589" t="s">
        <v>1052</v>
      </c>
      <c r="D590" s="590">
        <v>4919</v>
      </c>
      <c r="E590" s="589" t="s">
        <v>1047</v>
      </c>
      <c r="F590" s="589" t="s">
        <v>1066</v>
      </c>
      <c r="G590" s="590">
        <v>200</v>
      </c>
      <c r="H590" s="590">
        <v>58870</v>
      </c>
      <c r="I590" s="590">
        <v>53840</v>
      </c>
      <c r="J590" s="590">
        <v>250</v>
      </c>
      <c r="K590" s="590">
        <v>9250</v>
      </c>
      <c r="L590" s="590">
        <v>10070</v>
      </c>
      <c r="M590" s="590">
        <v>0</v>
      </c>
      <c r="N590" s="589" t="s">
        <v>1045</v>
      </c>
      <c r="O590" s="589" t="s">
        <v>1045</v>
      </c>
      <c r="P590" s="589" t="s">
        <v>1045</v>
      </c>
    </row>
    <row r="591" spans="1:16" s="238" customFormat="1">
      <c r="A591" s="590">
        <v>3015</v>
      </c>
      <c r="B591" s="589" t="s">
        <v>1049</v>
      </c>
      <c r="C591" s="589" t="s">
        <v>1048</v>
      </c>
      <c r="D591" s="590">
        <v>4914</v>
      </c>
      <c r="E591" s="589" t="s">
        <v>1047</v>
      </c>
      <c r="F591" s="589" t="s">
        <v>1073</v>
      </c>
      <c r="G591" s="590">
        <v>200</v>
      </c>
      <c r="H591" s="590">
        <f>58870*1.05</f>
        <v>61813.5</v>
      </c>
      <c r="I591" s="590">
        <f>52860*1.05</f>
        <v>55503</v>
      </c>
      <c r="J591" s="590">
        <f>250*1.1</f>
        <v>275</v>
      </c>
      <c r="K591" s="590">
        <f>9250*1.19</f>
        <v>11007.5</v>
      </c>
      <c r="L591" s="590">
        <f>10070*1.1</f>
        <v>11077</v>
      </c>
      <c r="M591" s="589" t="s">
        <v>1045</v>
      </c>
      <c r="N591" s="589" t="s">
        <v>1045</v>
      </c>
      <c r="O591" s="589" t="s">
        <v>1045</v>
      </c>
      <c r="P591" s="589" t="s">
        <v>1045</v>
      </c>
    </row>
    <row r="592" spans="1:16" s="238" customFormat="1">
      <c r="A592" s="590">
        <v>3015</v>
      </c>
      <c r="B592" s="589" t="s">
        <v>1049</v>
      </c>
      <c r="C592" s="589" t="s">
        <v>1052</v>
      </c>
      <c r="D592" s="590">
        <v>5181</v>
      </c>
      <c r="E592" s="589" t="s">
        <v>310</v>
      </c>
      <c r="F592" s="589" t="s">
        <v>1101</v>
      </c>
      <c r="G592" s="590">
        <v>62</v>
      </c>
      <c r="H592" s="590">
        <v>58870</v>
      </c>
      <c r="I592" s="590">
        <v>53840</v>
      </c>
      <c r="J592" s="590">
        <v>250</v>
      </c>
      <c r="K592" s="590">
        <v>9250</v>
      </c>
      <c r="L592" s="590">
        <v>10070</v>
      </c>
      <c r="M592" s="590">
        <v>0</v>
      </c>
      <c r="N592" s="589" t="s">
        <v>1045</v>
      </c>
      <c r="O592" s="589" t="s">
        <v>1045</v>
      </c>
      <c r="P592" s="589" t="s">
        <v>1045</v>
      </c>
    </row>
    <row r="593" spans="1:16" s="238" customFormat="1">
      <c r="A593" s="590">
        <v>3015</v>
      </c>
      <c r="B593" s="589" t="s">
        <v>1049</v>
      </c>
      <c r="C593" s="589" t="s">
        <v>1048</v>
      </c>
      <c r="D593" s="590">
        <v>6624</v>
      </c>
      <c r="E593" s="589" t="s">
        <v>1050</v>
      </c>
      <c r="F593" s="589" t="s">
        <v>1073</v>
      </c>
      <c r="G593" s="590">
        <v>325</v>
      </c>
      <c r="H593" s="590">
        <f>58870*1.05</f>
        <v>61813.5</v>
      </c>
      <c r="I593" s="590">
        <f>52860*1.05</f>
        <v>55503</v>
      </c>
      <c r="J593" s="590">
        <f>250*1.1</f>
        <v>275</v>
      </c>
      <c r="K593" s="590">
        <f>9250*1.19</f>
        <v>11007.5</v>
      </c>
      <c r="L593" s="590">
        <f>10070*1.1</f>
        <v>11077</v>
      </c>
      <c r="M593" s="589" t="s">
        <v>1045</v>
      </c>
      <c r="N593" s="589" t="s">
        <v>1045</v>
      </c>
      <c r="O593" s="589" t="s">
        <v>1045</v>
      </c>
      <c r="P593" s="589" t="s">
        <v>1045</v>
      </c>
    </row>
    <row r="594" spans="1:16" s="238" customFormat="1">
      <c r="A594" s="590">
        <v>3015</v>
      </c>
      <c r="B594" s="589" t="s">
        <v>1049</v>
      </c>
      <c r="C594" s="589" t="s">
        <v>1052</v>
      </c>
      <c r="D594" s="590">
        <v>5182</v>
      </c>
      <c r="E594" s="589" t="s">
        <v>310</v>
      </c>
      <c r="F594" s="589" t="s">
        <v>1100</v>
      </c>
      <c r="G594" s="590">
        <v>94.5</v>
      </c>
      <c r="H594" s="590">
        <v>58870</v>
      </c>
      <c r="I594" s="590">
        <v>53840</v>
      </c>
      <c r="J594" s="590">
        <v>250</v>
      </c>
      <c r="K594" s="590">
        <v>9250</v>
      </c>
      <c r="L594" s="590">
        <v>10070</v>
      </c>
      <c r="M594" s="590">
        <v>0</v>
      </c>
      <c r="N594" s="589" t="s">
        <v>1045</v>
      </c>
      <c r="O594" s="589" t="s">
        <v>1045</v>
      </c>
      <c r="P594" s="589" t="s">
        <v>1045</v>
      </c>
    </row>
    <row r="595" spans="1:16" s="238" customFormat="1">
      <c r="A595" s="590">
        <v>3015</v>
      </c>
      <c r="B595" s="589" t="s">
        <v>1049</v>
      </c>
      <c r="C595" s="589" t="s">
        <v>1048</v>
      </c>
      <c r="D595" s="590">
        <v>6625</v>
      </c>
      <c r="E595" s="589" t="s">
        <v>1047</v>
      </c>
      <c r="F595" s="589" t="s">
        <v>1073</v>
      </c>
      <c r="G595" s="590">
        <v>200</v>
      </c>
      <c r="H595" s="590">
        <f>58870*1.05</f>
        <v>61813.5</v>
      </c>
      <c r="I595" s="590">
        <f>52860*1.05</f>
        <v>55503</v>
      </c>
      <c r="J595" s="590">
        <f>250*1.1</f>
        <v>275</v>
      </c>
      <c r="K595" s="590">
        <f>9250*1.19</f>
        <v>11007.5</v>
      </c>
      <c r="L595" s="590">
        <f>10070*1.1</f>
        <v>11077</v>
      </c>
      <c r="M595" s="589" t="s">
        <v>1045</v>
      </c>
      <c r="N595" s="589" t="s">
        <v>1045</v>
      </c>
      <c r="O595" s="589" t="s">
        <v>1045</v>
      </c>
      <c r="P595" s="589" t="s">
        <v>1045</v>
      </c>
    </row>
    <row r="596" spans="1:16" s="238" customFormat="1">
      <c r="A596" s="590">
        <v>3015</v>
      </c>
      <c r="B596" s="589" t="s">
        <v>1049</v>
      </c>
      <c r="C596" s="589" t="s">
        <v>1052</v>
      </c>
      <c r="D596" s="590">
        <v>5183</v>
      </c>
      <c r="E596" s="589" t="s">
        <v>310</v>
      </c>
      <c r="F596" s="589" t="s">
        <v>1099</v>
      </c>
      <c r="G596" s="590">
        <v>99.5</v>
      </c>
      <c r="H596" s="590">
        <v>58870</v>
      </c>
      <c r="I596" s="590">
        <v>53840</v>
      </c>
      <c r="J596" s="590">
        <v>250</v>
      </c>
      <c r="K596" s="590">
        <v>9250</v>
      </c>
      <c r="L596" s="590">
        <v>10070</v>
      </c>
      <c r="M596" s="590">
        <v>0</v>
      </c>
      <c r="N596" s="589" t="s">
        <v>1045</v>
      </c>
      <c r="O596" s="589" t="s">
        <v>1045</v>
      </c>
      <c r="P596" s="589" t="s">
        <v>1045</v>
      </c>
    </row>
    <row r="597" spans="1:16" s="238" customFormat="1">
      <c r="A597" s="590">
        <v>3015</v>
      </c>
      <c r="B597" s="589" t="s">
        <v>1049</v>
      </c>
      <c r="C597" s="589" t="s">
        <v>1048</v>
      </c>
      <c r="D597" s="590">
        <v>3209</v>
      </c>
      <c r="E597" s="589" t="s">
        <v>1047</v>
      </c>
      <c r="F597" s="589" t="s">
        <v>1091</v>
      </c>
      <c r="G597" s="590">
        <v>200</v>
      </c>
      <c r="H597" s="590">
        <f>61020*1.05</f>
        <v>64071</v>
      </c>
      <c r="I597" s="590">
        <f>55010*1.05</f>
        <v>57760.5</v>
      </c>
      <c r="J597" s="590">
        <f>250*1.1</f>
        <v>275</v>
      </c>
      <c r="K597" s="590">
        <f>9250*1.19</f>
        <v>11007.5</v>
      </c>
      <c r="L597" s="590">
        <f>10070*1.1</f>
        <v>11077</v>
      </c>
      <c r="M597" s="589" t="s">
        <v>1045</v>
      </c>
      <c r="N597" s="589" t="s">
        <v>1045</v>
      </c>
      <c r="O597" s="589" t="s">
        <v>1045</v>
      </c>
      <c r="P597" s="589" t="s">
        <v>1045</v>
      </c>
    </row>
    <row r="598" spans="1:16" s="238" customFormat="1">
      <c r="A598" s="590">
        <v>3015</v>
      </c>
      <c r="B598" s="589" t="s">
        <v>1049</v>
      </c>
      <c r="C598" s="589" t="s">
        <v>1052</v>
      </c>
      <c r="D598" s="590">
        <v>5184</v>
      </c>
      <c r="E598" s="589" t="s">
        <v>310</v>
      </c>
      <c r="F598" s="589" t="s">
        <v>1099</v>
      </c>
      <c r="G598" s="590">
        <v>99.5</v>
      </c>
      <c r="H598" s="590">
        <v>58870</v>
      </c>
      <c r="I598" s="590">
        <v>53840</v>
      </c>
      <c r="J598" s="590">
        <v>250</v>
      </c>
      <c r="K598" s="590">
        <v>9250</v>
      </c>
      <c r="L598" s="590">
        <v>10070</v>
      </c>
      <c r="M598" s="590">
        <v>0</v>
      </c>
      <c r="N598" s="589" t="s">
        <v>1045</v>
      </c>
      <c r="O598" s="589" t="s">
        <v>1045</v>
      </c>
      <c r="P598" s="589" t="s">
        <v>1045</v>
      </c>
    </row>
    <row r="599" spans="1:16" s="238" customFormat="1">
      <c r="A599" s="590">
        <v>3015</v>
      </c>
      <c r="B599" s="589" t="s">
        <v>1049</v>
      </c>
      <c r="C599" s="589" t="s">
        <v>1048</v>
      </c>
      <c r="D599" s="590">
        <v>4866</v>
      </c>
      <c r="E599" s="589" t="s">
        <v>1050</v>
      </c>
      <c r="F599" s="589" t="s">
        <v>1091</v>
      </c>
      <c r="G599" s="590">
        <v>325</v>
      </c>
      <c r="H599" s="590">
        <f>61020*1.05</f>
        <v>64071</v>
      </c>
      <c r="I599" s="590">
        <f>55010*1.05</f>
        <v>57760.5</v>
      </c>
      <c r="J599" s="590">
        <f>250*1.1</f>
        <v>275</v>
      </c>
      <c r="K599" s="590">
        <f>9250*1.19</f>
        <v>11007.5</v>
      </c>
      <c r="L599" s="590">
        <f>10070*1.1</f>
        <v>11077</v>
      </c>
      <c r="M599" s="589" t="s">
        <v>1045</v>
      </c>
      <c r="N599" s="589" t="s">
        <v>1045</v>
      </c>
      <c r="O599" s="589" t="s">
        <v>1045</v>
      </c>
      <c r="P599" s="589" t="s">
        <v>1045</v>
      </c>
    </row>
    <row r="600" spans="1:16" s="238" customFormat="1">
      <c r="A600" s="590">
        <v>3015</v>
      </c>
      <c r="B600" s="589" t="s">
        <v>1049</v>
      </c>
      <c r="C600" s="589" t="s">
        <v>1052</v>
      </c>
      <c r="D600" s="590">
        <v>5185</v>
      </c>
      <c r="E600" s="589" t="s">
        <v>310</v>
      </c>
      <c r="F600" s="589" t="s">
        <v>1098</v>
      </c>
      <c r="G600" s="590">
        <v>104.5</v>
      </c>
      <c r="H600" s="590">
        <v>58870</v>
      </c>
      <c r="I600" s="590">
        <v>53840</v>
      </c>
      <c r="J600" s="590">
        <v>250</v>
      </c>
      <c r="K600" s="590">
        <v>9250</v>
      </c>
      <c r="L600" s="590">
        <v>10070</v>
      </c>
      <c r="M600" s="590">
        <v>0</v>
      </c>
      <c r="N600" s="589" t="s">
        <v>1045</v>
      </c>
      <c r="O600" s="589" t="s">
        <v>1045</v>
      </c>
      <c r="P600" s="589" t="s">
        <v>1045</v>
      </c>
    </row>
    <row r="601" spans="1:16" s="238" customFormat="1">
      <c r="A601" s="590">
        <v>3015</v>
      </c>
      <c r="B601" s="589" t="s">
        <v>1049</v>
      </c>
      <c r="C601" s="589" t="s">
        <v>1048</v>
      </c>
      <c r="D601" s="590">
        <v>4866</v>
      </c>
      <c r="E601" s="589" t="s">
        <v>1047</v>
      </c>
      <c r="F601" s="589" t="s">
        <v>1091</v>
      </c>
      <c r="G601" s="590">
        <v>200</v>
      </c>
      <c r="H601" s="590">
        <f>61020*1.05</f>
        <v>64071</v>
      </c>
      <c r="I601" s="590">
        <f>55010*1.05</f>
        <v>57760.5</v>
      </c>
      <c r="J601" s="590">
        <f>250*1.1</f>
        <v>275</v>
      </c>
      <c r="K601" s="590">
        <f>9250*1.19</f>
        <v>11007.5</v>
      </c>
      <c r="L601" s="590">
        <f>10070*1.1</f>
        <v>11077</v>
      </c>
      <c r="M601" s="589" t="s">
        <v>1045</v>
      </c>
      <c r="N601" s="589" t="s">
        <v>1045</v>
      </c>
      <c r="O601" s="589" t="s">
        <v>1045</v>
      </c>
      <c r="P601" s="589" t="s">
        <v>1045</v>
      </c>
    </row>
    <row r="602" spans="1:16" s="238" customFormat="1">
      <c r="A602" s="590">
        <v>3015</v>
      </c>
      <c r="B602" s="589" t="s">
        <v>1049</v>
      </c>
      <c r="C602" s="589" t="s">
        <v>1052</v>
      </c>
      <c r="D602" s="590">
        <v>5186</v>
      </c>
      <c r="E602" s="589" t="s">
        <v>310</v>
      </c>
      <c r="F602" s="589" t="s">
        <v>1097</v>
      </c>
      <c r="G602" s="590">
        <v>112</v>
      </c>
      <c r="H602" s="590">
        <v>58870</v>
      </c>
      <c r="I602" s="590">
        <v>53840</v>
      </c>
      <c r="J602" s="590">
        <v>250</v>
      </c>
      <c r="K602" s="590">
        <v>9250</v>
      </c>
      <c r="L602" s="590">
        <v>10070</v>
      </c>
      <c r="M602" s="590">
        <v>0</v>
      </c>
      <c r="N602" s="589" t="s">
        <v>1045</v>
      </c>
      <c r="O602" s="589" t="s">
        <v>1045</v>
      </c>
      <c r="P602" s="589" t="s">
        <v>1045</v>
      </c>
    </row>
    <row r="603" spans="1:16" s="238" customFormat="1">
      <c r="A603" s="590">
        <v>3015</v>
      </c>
      <c r="B603" s="589" t="s">
        <v>1049</v>
      </c>
      <c r="C603" s="589" t="s">
        <v>1048</v>
      </c>
      <c r="D603" s="590">
        <v>4866</v>
      </c>
      <c r="E603" s="589" t="s">
        <v>1055</v>
      </c>
      <c r="F603" s="589" t="s">
        <v>1091</v>
      </c>
      <c r="G603" s="590">
        <v>75</v>
      </c>
      <c r="H603" s="590">
        <f>61020*1.05</f>
        <v>64071</v>
      </c>
      <c r="I603" s="590">
        <f>55010*1.05</f>
        <v>57760.5</v>
      </c>
      <c r="J603" s="590">
        <f>250*1.1</f>
        <v>275</v>
      </c>
      <c r="K603" s="590">
        <f>9250*1.19</f>
        <v>11007.5</v>
      </c>
      <c r="L603" s="590">
        <f>10070*1.1</f>
        <v>11077</v>
      </c>
      <c r="M603" s="589" t="s">
        <v>1045</v>
      </c>
      <c r="N603" s="589" t="s">
        <v>1045</v>
      </c>
      <c r="O603" s="589" t="s">
        <v>1045</v>
      </c>
      <c r="P603" s="589" t="s">
        <v>1045</v>
      </c>
    </row>
    <row r="604" spans="1:16" s="238" customFormat="1">
      <c r="A604" s="590">
        <v>3015</v>
      </c>
      <c r="B604" s="589" t="s">
        <v>1049</v>
      </c>
      <c r="C604" s="589" t="s">
        <v>1052</v>
      </c>
      <c r="D604" s="590">
        <v>5187</v>
      </c>
      <c r="E604" s="589" t="s">
        <v>310</v>
      </c>
      <c r="F604" s="589" t="s">
        <v>1096</v>
      </c>
      <c r="G604" s="590">
        <v>119.5</v>
      </c>
      <c r="H604" s="590">
        <v>58870</v>
      </c>
      <c r="I604" s="590">
        <v>53840</v>
      </c>
      <c r="J604" s="590">
        <v>250</v>
      </c>
      <c r="K604" s="590">
        <v>9250</v>
      </c>
      <c r="L604" s="590">
        <v>10070</v>
      </c>
      <c r="M604" s="590">
        <v>0</v>
      </c>
      <c r="N604" s="589" t="s">
        <v>1045</v>
      </c>
      <c r="O604" s="589" t="s">
        <v>1045</v>
      </c>
      <c r="P604" s="589" t="s">
        <v>1045</v>
      </c>
    </row>
    <row r="605" spans="1:16" s="238" customFormat="1">
      <c r="A605" s="590">
        <v>3015</v>
      </c>
      <c r="B605" s="589" t="s">
        <v>1049</v>
      </c>
      <c r="C605" s="589" t="s">
        <v>1048</v>
      </c>
      <c r="D605" s="590">
        <v>4934</v>
      </c>
      <c r="E605" s="589" t="s">
        <v>1055</v>
      </c>
      <c r="F605" s="589" t="s">
        <v>1091</v>
      </c>
      <c r="G605" s="590">
        <v>75</v>
      </c>
      <c r="H605" s="590">
        <f>61020*1.05</f>
        <v>64071</v>
      </c>
      <c r="I605" s="590">
        <f>55010*1.05</f>
        <v>57760.5</v>
      </c>
      <c r="J605" s="590">
        <f>250*1.1</f>
        <v>275</v>
      </c>
      <c r="K605" s="590">
        <f>9250*1.19</f>
        <v>11007.5</v>
      </c>
      <c r="L605" s="590">
        <f>10070*1.1</f>
        <v>11077</v>
      </c>
      <c r="M605" s="589" t="s">
        <v>1045</v>
      </c>
      <c r="N605" s="589" t="s">
        <v>1045</v>
      </c>
      <c r="O605" s="589" t="s">
        <v>1045</v>
      </c>
      <c r="P605" s="589" t="s">
        <v>1045</v>
      </c>
    </row>
    <row r="606" spans="1:16" s="238" customFormat="1">
      <c r="A606" s="590">
        <v>3015</v>
      </c>
      <c r="B606" s="589" t="s">
        <v>1049</v>
      </c>
      <c r="C606" s="589" t="s">
        <v>1052</v>
      </c>
      <c r="D606" s="590">
        <v>5189</v>
      </c>
      <c r="E606" s="589" t="s">
        <v>310</v>
      </c>
      <c r="F606" s="589" t="s">
        <v>1095</v>
      </c>
      <c r="G606" s="590">
        <v>124.5</v>
      </c>
      <c r="H606" s="590">
        <v>58870</v>
      </c>
      <c r="I606" s="590">
        <v>53840</v>
      </c>
      <c r="J606" s="590">
        <v>250</v>
      </c>
      <c r="K606" s="590">
        <v>9250</v>
      </c>
      <c r="L606" s="590">
        <v>10070</v>
      </c>
      <c r="M606" s="590">
        <v>0</v>
      </c>
      <c r="N606" s="589" t="s">
        <v>1045</v>
      </c>
      <c r="O606" s="589" t="s">
        <v>1045</v>
      </c>
      <c r="P606" s="589" t="s">
        <v>1045</v>
      </c>
    </row>
    <row r="607" spans="1:16" s="238" customFormat="1">
      <c r="A607" s="590">
        <v>3015</v>
      </c>
      <c r="B607" s="589" t="s">
        <v>1049</v>
      </c>
      <c r="C607" s="589" t="s">
        <v>1052</v>
      </c>
      <c r="D607" s="590">
        <v>5190</v>
      </c>
      <c r="E607" s="589" t="s">
        <v>310</v>
      </c>
      <c r="F607" s="589" t="s">
        <v>1094</v>
      </c>
      <c r="G607" s="590">
        <v>129.5</v>
      </c>
      <c r="H607" s="590">
        <v>58870</v>
      </c>
      <c r="I607" s="590">
        <v>53840</v>
      </c>
      <c r="J607" s="590">
        <v>250</v>
      </c>
      <c r="K607" s="590">
        <v>9250</v>
      </c>
      <c r="L607" s="590">
        <v>10070</v>
      </c>
      <c r="M607" s="590">
        <v>0</v>
      </c>
      <c r="N607" s="589" t="s">
        <v>1045</v>
      </c>
      <c r="O607" s="589" t="s">
        <v>1045</v>
      </c>
      <c r="P607" s="589" t="s">
        <v>1045</v>
      </c>
    </row>
    <row r="608" spans="1:16" s="238" customFormat="1">
      <c r="A608" s="590">
        <v>3015</v>
      </c>
      <c r="B608" s="589" t="s">
        <v>1049</v>
      </c>
      <c r="C608" s="589" t="s">
        <v>1048</v>
      </c>
      <c r="D608" s="590">
        <v>6045</v>
      </c>
      <c r="E608" s="589" t="s">
        <v>1050</v>
      </c>
      <c r="F608" s="589" t="s">
        <v>1091</v>
      </c>
      <c r="G608" s="590">
        <v>325</v>
      </c>
      <c r="H608" s="590">
        <f>61020*1.05</f>
        <v>64071</v>
      </c>
      <c r="I608" s="590">
        <f>55010*1.05</f>
        <v>57760.5</v>
      </c>
      <c r="J608" s="590">
        <f>250*1.1</f>
        <v>275</v>
      </c>
      <c r="K608" s="590">
        <f>9250*1.19</f>
        <v>11007.5</v>
      </c>
      <c r="L608" s="590">
        <f>10070*1.1</f>
        <v>11077</v>
      </c>
      <c r="M608" s="589" t="s">
        <v>1045</v>
      </c>
      <c r="N608" s="589" t="s">
        <v>1045</v>
      </c>
      <c r="O608" s="589" t="s">
        <v>1045</v>
      </c>
      <c r="P608" s="589" t="s">
        <v>1045</v>
      </c>
    </row>
    <row r="609" spans="1:16" s="238" customFormat="1">
      <c r="A609" s="590">
        <v>3015</v>
      </c>
      <c r="B609" s="589" t="s">
        <v>1049</v>
      </c>
      <c r="C609" s="589" t="s">
        <v>1048</v>
      </c>
      <c r="D609" s="590">
        <v>6626</v>
      </c>
      <c r="E609" s="589" t="s">
        <v>1050</v>
      </c>
      <c r="F609" s="589" t="s">
        <v>1091</v>
      </c>
      <c r="G609" s="590">
        <v>325</v>
      </c>
      <c r="H609" s="590">
        <f>61020*1.05</f>
        <v>64071</v>
      </c>
      <c r="I609" s="590">
        <f>55010*1.05</f>
        <v>57760.5</v>
      </c>
      <c r="J609" s="590">
        <f>250*1.1</f>
        <v>275</v>
      </c>
      <c r="K609" s="590">
        <f>9250*1.19</f>
        <v>11007.5</v>
      </c>
      <c r="L609" s="590">
        <f>10070*1.1</f>
        <v>11077</v>
      </c>
      <c r="M609" s="589" t="s">
        <v>1045</v>
      </c>
      <c r="N609" s="589" t="s">
        <v>1045</v>
      </c>
      <c r="O609" s="589" t="s">
        <v>1045</v>
      </c>
      <c r="P609" s="589" t="s">
        <v>1045</v>
      </c>
    </row>
    <row r="610" spans="1:16" s="238" customFormat="1">
      <c r="A610" s="590">
        <v>3015</v>
      </c>
      <c r="B610" s="589" t="s">
        <v>1049</v>
      </c>
      <c r="C610" s="589" t="s">
        <v>1052</v>
      </c>
      <c r="D610" s="590">
        <v>5191</v>
      </c>
      <c r="E610" s="589" t="s">
        <v>310</v>
      </c>
      <c r="F610" s="589" t="s">
        <v>1093</v>
      </c>
      <c r="G610" s="590">
        <v>149.5</v>
      </c>
      <c r="H610" s="590">
        <v>58870</v>
      </c>
      <c r="I610" s="590">
        <v>53840</v>
      </c>
      <c r="J610" s="590">
        <v>250</v>
      </c>
      <c r="K610" s="590">
        <v>9250</v>
      </c>
      <c r="L610" s="590">
        <v>10070</v>
      </c>
      <c r="M610" s="590">
        <v>0</v>
      </c>
      <c r="N610" s="589" t="s">
        <v>1045</v>
      </c>
      <c r="O610" s="589" t="s">
        <v>1045</v>
      </c>
      <c r="P610" s="589" t="s">
        <v>1045</v>
      </c>
    </row>
    <row r="611" spans="1:16" s="238" customFormat="1">
      <c r="A611" s="590">
        <v>3015</v>
      </c>
      <c r="B611" s="589" t="s">
        <v>1049</v>
      </c>
      <c r="C611" s="589" t="s">
        <v>1048</v>
      </c>
      <c r="D611" s="590">
        <v>6626</v>
      </c>
      <c r="E611" s="589" t="s">
        <v>1047</v>
      </c>
      <c r="F611" s="589" t="s">
        <v>1091</v>
      </c>
      <c r="G611" s="590">
        <v>200</v>
      </c>
      <c r="H611" s="590">
        <f>61020*1.05</f>
        <v>64071</v>
      </c>
      <c r="I611" s="590">
        <f>55010*1.05</f>
        <v>57760.5</v>
      </c>
      <c r="J611" s="590">
        <f>250*1.1</f>
        <v>275</v>
      </c>
      <c r="K611" s="590">
        <f>9250*1.19</f>
        <v>11007.5</v>
      </c>
      <c r="L611" s="590">
        <f>10070*1.1</f>
        <v>11077</v>
      </c>
      <c r="M611" s="589" t="s">
        <v>1045</v>
      </c>
      <c r="N611" s="589" t="s">
        <v>1045</v>
      </c>
      <c r="O611" s="589" t="s">
        <v>1045</v>
      </c>
      <c r="P611" s="589" t="s">
        <v>1045</v>
      </c>
    </row>
    <row r="612" spans="1:16" s="238" customFormat="1">
      <c r="A612" s="590">
        <v>3015</v>
      </c>
      <c r="B612" s="589" t="s">
        <v>1049</v>
      </c>
      <c r="C612" s="589" t="s">
        <v>1052</v>
      </c>
      <c r="D612" s="590">
        <v>5192</v>
      </c>
      <c r="E612" s="589" t="s">
        <v>310</v>
      </c>
      <c r="F612" s="589" t="s">
        <v>1092</v>
      </c>
      <c r="G612" s="590">
        <v>162</v>
      </c>
      <c r="H612" s="590">
        <v>58870</v>
      </c>
      <c r="I612" s="590">
        <v>53840</v>
      </c>
      <c r="J612" s="590">
        <v>250</v>
      </c>
      <c r="K612" s="590">
        <v>9250</v>
      </c>
      <c r="L612" s="590">
        <v>10070</v>
      </c>
      <c r="M612" s="590">
        <v>0</v>
      </c>
      <c r="N612" s="589" t="s">
        <v>1045</v>
      </c>
      <c r="O612" s="589" t="s">
        <v>1045</v>
      </c>
      <c r="P612" s="589" t="s">
        <v>1045</v>
      </c>
    </row>
    <row r="613" spans="1:16" s="238" customFormat="1">
      <c r="A613" s="590">
        <v>3015</v>
      </c>
      <c r="B613" s="589" t="s">
        <v>1049</v>
      </c>
      <c r="C613" s="589" t="s">
        <v>1048</v>
      </c>
      <c r="D613" s="590">
        <v>6661</v>
      </c>
      <c r="E613" s="589" t="s">
        <v>1055</v>
      </c>
      <c r="F613" s="589" t="s">
        <v>1091</v>
      </c>
      <c r="G613" s="590">
        <v>75</v>
      </c>
      <c r="H613" s="590">
        <f>61020*1.05</f>
        <v>64071</v>
      </c>
      <c r="I613" s="590">
        <f>55010*1.05</f>
        <v>57760.5</v>
      </c>
      <c r="J613" s="590">
        <f>250*1.1</f>
        <v>275</v>
      </c>
      <c r="K613" s="590">
        <f>9250*1.19</f>
        <v>11007.5</v>
      </c>
      <c r="L613" s="590">
        <f>10070*1.1</f>
        <v>11077</v>
      </c>
      <c r="M613" s="589" t="s">
        <v>1045</v>
      </c>
      <c r="N613" s="589" t="s">
        <v>1045</v>
      </c>
      <c r="O613" s="589" t="s">
        <v>1045</v>
      </c>
      <c r="P613" s="589" t="s">
        <v>1045</v>
      </c>
    </row>
    <row r="614" spans="1:16" s="238" customFormat="1">
      <c r="A614" s="590">
        <v>3015</v>
      </c>
      <c r="B614" s="589" t="s">
        <v>1049</v>
      </c>
      <c r="C614" s="589" t="s">
        <v>1052</v>
      </c>
      <c r="D614" s="590">
        <v>5193</v>
      </c>
      <c r="E614" s="589" t="s">
        <v>310</v>
      </c>
      <c r="F614" s="589" t="s">
        <v>1092</v>
      </c>
      <c r="G614" s="590">
        <v>162</v>
      </c>
      <c r="H614" s="590">
        <v>58870</v>
      </c>
      <c r="I614" s="590">
        <v>53840</v>
      </c>
      <c r="J614" s="590">
        <v>250</v>
      </c>
      <c r="K614" s="590">
        <v>9250</v>
      </c>
      <c r="L614" s="590">
        <v>10070</v>
      </c>
      <c r="M614" s="590">
        <v>0</v>
      </c>
      <c r="N614" s="589" t="s">
        <v>1045</v>
      </c>
      <c r="O614" s="589" t="s">
        <v>1045</v>
      </c>
      <c r="P614" s="589" t="s">
        <v>1045</v>
      </c>
    </row>
    <row r="615" spans="1:16" s="238" customFormat="1">
      <c r="A615" s="590">
        <v>3015</v>
      </c>
      <c r="B615" s="589" t="s">
        <v>1049</v>
      </c>
      <c r="C615" s="589" t="s">
        <v>1048</v>
      </c>
      <c r="D615" s="590">
        <v>7007</v>
      </c>
      <c r="E615" s="589" t="s">
        <v>1050</v>
      </c>
      <c r="F615" s="589" t="s">
        <v>1091</v>
      </c>
      <c r="G615" s="590">
        <v>325</v>
      </c>
      <c r="H615" s="590">
        <f>61020*1.05</f>
        <v>64071</v>
      </c>
      <c r="I615" s="590">
        <f>55010*1.05</f>
        <v>57760.5</v>
      </c>
      <c r="J615" s="590">
        <f>250*1.1</f>
        <v>275</v>
      </c>
      <c r="K615" s="590">
        <f>9250*1.19</f>
        <v>11007.5</v>
      </c>
      <c r="L615" s="590">
        <f>10070*1.1</f>
        <v>11077</v>
      </c>
      <c r="M615" s="589" t="s">
        <v>1045</v>
      </c>
      <c r="N615" s="589" t="s">
        <v>1045</v>
      </c>
      <c r="O615" s="589" t="s">
        <v>1045</v>
      </c>
      <c r="P615" s="589" t="s">
        <v>1045</v>
      </c>
    </row>
    <row r="616" spans="1:16" s="238" customFormat="1">
      <c r="A616" s="590">
        <v>3015</v>
      </c>
      <c r="B616" s="589" t="s">
        <v>1049</v>
      </c>
      <c r="C616" s="589" t="s">
        <v>1052</v>
      </c>
      <c r="D616" s="590">
        <v>5194</v>
      </c>
      <c r="E616" s="589" t="s">
        <v>310</v>
      </c>
      <c r="F616" s="589" t="s">
        <v>1090</v>
      </c>
      <c r="G616" s="590">
        <v>167</v>
      </c>
      <c r="H616" s="590">
        <v>58870</v>
      </c>
      <c r="I616" s="590">
        <v>53840</v>
      </c>
      <c r="J616" s="590">
        <v>250</v>
      </c>
      <c r="K616" s="590">
        <v>9250</v>
      </c>
      <c r="L616" s="590">
        <v>10070</v>
      </c>
      <c r="M616" s="590">
        <v>0</v>
      </c>
      <c r="N616" s="589" t="s">
        <v>1045</v>
      </c>
      <c r="O616" s="589" t="s">
        <v>1045</v>
      </c>
      <c r="P616" s="589" t="s">
        <v>1045</v>
      </c>
    </row>
    <row r="617" spans="1:16" s="238" customFormat="1">
      <c r="A617" s="590">
        <v>3015</v>
      </c>
      <c r="B617" s="589" t="s">
        <v>1049</v>
      </c>
      <c r="C617" s="589" t="s">
        <v>1048</v>
      </c>
      <c r="D617" s="590">
        <v>4831</v>
      </c>
      <c r="E617" s="589" t="s">
        <v>1047</v>
      </c>
      <c r="F617" s="589" t="s">
        <v>1089</v>
      </c>
      <c r="G617" s="590">
        <v>130</v>
      </c>
      <c r="H617" s="590">
        <f>58870*1.05</f>
        <v>61813.5</v>
      </c>
      <c r="I617" s="590">
        <f>52860*1.05</f>
        <v>55503</v>
      </c>
      <c r="J617" s="590">
        <f>250*1.1</f>
        <v>275</v>
      </c>
      <c r="K617" s="590">
        <f>9250*1.19</f>
        <v>11007.5</v>
      </c>
      <c r="L617" s="590">
        <f>10070*1.1</f>
        <v>11077</v>
      </c>
      <c r="M617" s="589" t="s">
        <v>1045</v>
      </c>
      <c r="N617" s="589" t="s">
        <v>1045</v>
      </c>
      <c r="O617" s="589" t="s">
        <v>1045</v>
      </c>
      <c r="P617" s="589" t="s">
        <v>1045</v>
      </c>
    </row>
    <row r="618" spans="1:16" s="238" customFormat="1">
      <c r="A618" s="590">
        <v>3015</v>
      </c>
      <c r="B618" s="589" t="s">
        <v>1049</v>
      </c>
      <c r="C618" s="589" t="s">
        <v>1052</v>
      </c>
      <c r="D618" s="590">
        <v>5195</v>
      </c>
      <c r="E618" s="589" t="s">
        <v>310</v>
      </c>
      <c r="F618" s="589" t="s">
        <v>1088</v>
      </c>
      <c r="G618" s="590">
        <v>187</v>
      </c>
      <c r="H618" s="590">
        <v>58870</v>
      </c>
      <c r="I618" s="590">
        <v>53840</v>
      </c>
      <c r="J618" s="590">
        <v>250</v>
      </c>
      <c r="K618" s="590">
        <v>9250</v>
      </c>
      <c r="L618" s="590">
        <v>10070</v>
      </c>
      <c r="M618" s="590">
        <v>0</v>
      </c>
      <c r="N618" s="589" t="s">
        <v>1045</v>
      </c>
      <c r="O618" s="589" t="s">
        <v>1045</v>
      </c>
      <c r="P618" s="589" t="s">
        <v>1045</v>
      </c>
    </row>
    <row r="619" spans="1:16" s="238" customFormat="1">
      <c r="A619" s="590">
        <v>3015</v>
      </c>
      <c r="B619" s="589" t="s">
        <v>1049</v>
      </c>
      <c r="C619" s="589" t="s">
        <v>1048</v>
      </c>
      <c r="D619" s="590">
        <v>3467</v>
      </c>
      <c r="E619" s="589" t="s">
        <v>1050</v>
      </c>
      <c r="F619" s="589" t="s">
        <v>1085</v>
      </c>
      <c r="G619" s="590">
        <v>335</v>
      </c>
      <c r="H619" s="590">
        <f>58870*1.05</f>
        <v>61813.5</v>
      </c>
      <c r="I619" s="590">
        <f>52860*1.05</f>
        <v>55503</v>
      </c>
      <c r="J619" s="590">
        <f>250*1.1</f>
        <v>275</v>
      </c>
      <c r="K619" s="590">
        <f>9250*1.19</f>
        <v>11007.5</v>
      </c>
      <c r="L619" s="590">
        <f>10070*1.1</f>
        <v>11077</v>
      </c>
      <c r="M619" s="589" t="s">
        <v>1045</v>
      </c>
      <c r="N619" s="589" t="s">
        <v>1045</v>
      </c>
      <c r="O619" s="589" t="s">
        <v>1045</v>
      </c>
      <c r="P619" s="589" t="s">
        <v>1045</v>
      </c>
    </row>
    <row r="620" spans="1:16" s="238" customFormat="1">
      <c r="A620" s="590">
        <v>3015</v>
      </c>
      <c r="B620" s="589" t="s">
        <v>1049</v>
      </c>
      <c r="C620" s="589" t="s">
        <v>1052</v>
      </c>
      <c r="D620" s="590">
        <v>5197</v>
      </c>
      <c r="E620" s="589" t="s">
        <v>310</v>
      </c>
      <c r="F620" s="589" t="s">
        <v>1087</v>
      </c>
      <c r="G620" s="590">
        <v>37</v>
      </c>
      <c r="H620" s="590">
        <v>58870</v>
      </c>
      <c r="I620" s="590">
        <v>53840</v>
      </c>
      <c r="J620" s="590">
        <v>250</v>
      </c>
      <c r="K620" s="590">
        <v>9250</v>
      </c>
      <c r="L620" s="590">
        <v>10070</v>
      </c>
      <c r="M620" s="590">
        <v>0</v>
      </c>
      <c r="N620" s="589" t="s">
        <v>1045</v>
      </c>
      <c r="O620" s="589" t="s">
        <v>1045</v>
      </c>
      <c r="P620" s="589" t="s">
        <v>1045</v>
      </c>
    </row>
    <row r="621" spans="1:16" s="238" customFormat="1">
      <c r="A621" s="590">
        <v>3015</v>
      </c>
      <c r="B621" s="589" t="s">
        <v>1049</v>
      </c>
      <c r="C621" s="589" t="s">
        <v>1052</v>
      </c>
      <c r="D621" s="590">
        <v>5198</v>
      </c>
      <c r="E621" s="589" t="s">
        <v>310</v>
      </c>
      <c r="F621" s="589" t="s">
        <v>1087</v>
      </c>
      <c r="G621" s="590">
        <v>37</v>
      </c>
      <c r="H621" s="590">
        <v>58870</v>
      </c>
      <c r="I621" s="590">
        <v>53840</v>
      </c>
      <c r="J621" s="590">
        <v>250</v>
      </c>
      <c r="K621" s="590">
        <v>9250</v>
      </c>
      <c r="L621" s="590">
        <v>10070</v>
      </c>
      <c r="M621" s="590">
        <v>0</v>
      </c>
      <c r="N621" s="589" t="s">
        <v>1045</v>
      </c>
      <c r="O621" s="589" t="s">
        <v>1045</v>
      </c>
      <c r="P621" s="589" t="s">
        <v>1045</v>
      </c>
    </row>
    <row r="622" spans="1:16" s="238" customFormat="1">
      <c r="A622" s="590">
        <v>3015</v>
      </c>
      <c r="B622" s="589" t="s">
        <v>1049</v>
      </c>
      <c r="C622" s="589" t="s">
        <v>1052</v>
      </c>
      <c r="D622" s="590">
        <v>5700</v>
      </c>
      <c r="E622" s="589" t="s">
        <v>1055</v>
      </c>
      <c r="F622" s="589" t="s">
        <v>1086</v>
      </c>
      <c r="G622" s="590">
        <v>75</v>
      </c>
      <c r="H622" s="590">
        <v>58870</v>
      </c>
      <c r="I622" s="590">
        <v>53840</v>
      </c>
      <c r="J622" s="590">
        <v>250</v>
      </c>
      <c r="K622" s="590">
        <v>9250</v>
      </c>
      <c r="L622" s="590">
        <v>10070</v>
      </c>
      <c r="M622" s="590">
        <v>0</v>
      </c>
      <c r="N622" s="589" t="s">
        <v>1045</v>
      </c>
      <c r="O622" s="589" t="s">
        <v>1045</v>
      </c>
      <c r="P622" s="589" t="s">
        <v>1045</v>
      </c>
    </row>
    <row r="623" spans="1:16" s="238" customFormat="1">
      <c r="A623" s="590">
        <v>3015</v>
      </c>
      <c r="B623" s="589" t="s">
        <v>1049</v>
      </c>
      <c r="C623" s="589" t="s">
        <v>1048</v>
      </c>
      <c r="D623" s="590">
        <v>3510</v>
      </c>
      <c r="E623" s="589" t="s">
        <v>1050</v>
      </c>
      <c r="F623" s="589" t="s">
        <v>1085</v>
      </c>
      <c r="G623" s="589" t="s">
        <v>1045</v>
      </c>
      <c r="H623" s="590">
        <f>58870*1.05</f>
        <v>61813.5</v>
      </c>
      <c r="I623" s="590">
        <f>52860*1.05</f>
        <v>55503</v>
      </c>
      <c r="J623" s="590">
        <f>250*1.1</f>
        <v>275</v>
      </c>
      <c r="K623" s="590">
        <f>9250*1.19</f>
        <v>11007.5</v>
      </c>
      <c r="L623" s="590">
        <f>10070*1.1</f>
        <v>11077</v>
      </c>
      <c r="M623" s="589" t="s">
        <v>1045</v>
      </c>
      <c r="N623" s="589" t="s">
        <v>1045</v>
      </c>
      <c r="O623" s="589" t="s">
        <v>1045</v>
      </c>
      <c r="P623" s="589" t="s">
        <v>1045</v>
      </c>
    </row>
    <row r="624" spans="1:16" s="238" customFormat="1">
      <c r="A624" s="590">
        <v>3015</v>
      </c>
      <c r="B624" s="589" t="s">
        <v>1049</v>
      </c>
      <c r="C624" s="589" t="s">
        <v>1048</v>
      </c>
      <c r="D624" s="590">
        <v>4867</v>
      </c>
      <c r="E624" s="589" t="s">
        <v>1050</v>
      </c>
      <c r="F624" s="589" t="s">
        <v>1085</v>
      </c>
      <c r="G624" s="590">
        <v>325</v>
      </c>
      <c r="H624" s="590">
        <f>58870*1.05</f>
        <v>61813.5</v>
      </c>
      <c r="I624" s="590">
        <f>52860*1.05</f>
        <v>55503</v>
      </c>
      <c r="J624" s="590">
        <f>250*1.1</f>
        <v>275</v>
      </c>
      <c r="K624" s="590">
        <f>9250*1.19</f>
        <v>11007.5</v>
      </c>
      <c r="L624" s="590">
        <f>10070*1.1</f>
        <v>11077</v>
      </c>
      <c r="M624" s="589" t="s">
        <v>1045</v>
      </c>
      <c r="N624" s="589" t="s">
        <v>1045</v>
      </c>
      <c r="O624" s="589" t="s">
        <v>1045</v>
      </c>
      <c r="P624" s="589" t="s">
        <v>1045</v>
      </c>
    </row>
    <row r="625" spans="1:16" s="238" customFormat="1">
      <c r="A625" s="590">
        <v>3015</v>
      </c>
      <c r="B625" s="589" t="s">
        <v>1049</v>
      </c>
      <c r="C625" s="589" t="s">
        <v>1048</v>
      </c>
      <c r="D625" s="590">
        <v>4915</v>
      </c>
      <c r="E625" s="589" t="s">
        <v>1047</v>
      </c>
      <c r="F625" s="589" t="s">
        <v>1085</v>
      </c>
      <c r="G625" s="590">
        <v>200</v>
      </c>
      <c r="H625" s="590">
        <f>58870*1.05</f>
        <v>61813.5</v>
      </c>
      <c r="I625" s="590">
        <f>52860*1.05</f>
        <v>55503</v>
      </c>
      <c r="J625" s="590">
        <f>250*1.1</f>
        <v>275</v>
      </c>
      <c r="K625" s="590">
        <f>9250*1.19</f>
        <v>11007.5</v>
      </c>
      <c r="L625" s="590">
        <f>10070*1.1</f>
        <v>11077</v>
      </c>
      <c r="M625" s="589" t="s">
        <v>1045</v>
      </c>
      <c r="N625" s="589" t="s">
        <v>1045</v>
      </c>
      <c r="O625" s="589" t="s">
        <v>1045</v>
      </c>
      <c r="P625" s="589" t="s">
        <v>1045</v>
      </c>
    </row>
    <row r="626" spans="1:16" s="238" customFormat="1">
      <c r="A626" s="590">
        <v>3015</v>
      </c>
      <c r="B626" s="589" t="s">
        <v>1049</v>
      </c>
      <c r="C626" s="589" t="s">
        <v>1052</v>
      </c>
      <c r="D626" s="590">
        <v>5727</v>
      </c>
      <c r="E626" s="589" t="s">
        <v>1050</v>
      </c>
      <c r="F626" s="589" t="s">
        <v>1084</v>
      </c>
      <c r="G626" s="590">
        <v>325</v>
      </c>
      <c r="H626" s="590">
        <v>58870</v>
      </c>
      <c r="I626" s="590">
        <v>53840</v>
      </c>
      <c r="J626" s="590">
        <v>250</v>
      </c>
      <c r="K626" s="590">
        <v>9250</v>
      </c>
      <c r="L626" s="590">
        <v>10070</v>
      </c>
      <c r="M626" s="590">
        <v>0</v>
      </c>
      <c r="N626" s="589" t="s">
        <v>1045</v>
      </c>
      <c r="O626" s="589" t="s">
        <v>1045</v>
      </c>
      <c r="P626" s="589" t="s">
        <v>1045</v>
      </c>
    </row>
    <row r="627" spans="1:16" s="238" customFormat="1">
      <c r="A627" s="590">
        <v>3015</v>
      </c>
      <c r="B627" s="589" t="s">
        <v>1049</v>
      </c>
      <c r="C627" s="589" t="s">
        <v>1048</v>
      </c>
      <c r="D627" s="590">
        <v>6627</v>
      </c>
      <c r="E627" s="589" t="s">
        <v>1050</v>
      </c>
      <c r="F627" s="589" t="s">
        <v>1072</v>
      </c>
      <c r="G627" s="590">
        <v>325</v>
      </c>
      <c r="H627" s="590">
        <f>58870*1.05</f>
        <v>61813.5</v>
      </c>
      <c r="I627" s="590">
        <f>52860*1.05</f>
        <v>55503</v>
      </c>
      <c r="J627" s="590">
        <f>250*1.1</f>
        <v>275</v>
      </c>
      <c r="K627" s="590">
        <f>9250*1.19</f>
        <v>11007.5</v>
      </c>
      <c r="L627" s="590">
        <f>10070*1.1</f>
        <v>11077</v>
      </c>
      <c r="M627" s="589" t="s">
        <v>1045</v>
      </c>
      <c r="N627" s="589" t="s">
        <v>1045</v>
      </c>
      <c r="O627" s="589" t="s">
        <v>1045</v>
      </c>
      <c r="P627" s="589" t="s">
        <v>1045</v>
      </c>
    </row>
    <row r="628" spans="1:16" s="238" customFormat="1">
      <c r="A628" s="590">
        <v>3015</v>
      </c>
      <c r="B628" s="589" t="s">
        <v>1049</v>
      </c>
      <c r="C628" s="589" t="s">
        <v>1052</v>
      </c>
      <c r="D628" s="590">
        <v>5727</v>
      </c>
      <c r="E628" s="589" t="s">
        <v>1047</v>
      </c>
      <c r="F628" s="589" t="s">
        <v>1084</v>
      </c>
      <c r="G628" s="590">
        <v>200</v>
      </c>
      <c r="H628" s="590">
        <v>58870</v>
      </c>
      <c r="I628" s="590">
        <v>53840</v>
      </c>
      <c r="J628" s="590">
        <v>250</v>
      </c>
      <c r="K628" s="590">
        <v>9250</v>
      </c>
      <c r="L628" s="590">
        <v>10070</v>
      </c>
      <c r="M628" s="590">
        <v>0</v>
      </c>
      <c r="N628" s="589" t="s">
        <v>1045</v>
      </c>
      <c r="O628" s="589" t="s">
        <v>1045</v>
      </c>
      <c r="P628" s="589" t="s">
        <v>1045</v>
      </c>
    </row>
    <row r="629" spans="1:16" s="238" customFormat="1">
      <c r="A629" s="590">
        <v>3015</v>
      </c>
      <c r="B629" s="589" t="s">
        <v>1049</v>
      </c>
      <c r="C629" s="589" t="s">
        <v>1048</v>
      </c>
      <c r="D629" s="590">
        <v>6627</v>
      </c>
      <c r="E629" s="589" t="s">
        <v>1047</v>
      </c>
      <c r="F629" s="589" t="s">
        <v>1072</v>
      </c>
      <c r="G629" s="590">
        <v>200</v>
      </c>
      <c r="H629" s="590">
        <f>58870*1.05</f>
        <v>61813.5</v>
      </c>
      <c r="I629" s="590">
        <f>52860*1.05</f>
        <v>55503</v>
      </c>
      <c r="J629" s="590">
        <f>250*1.1</f>
        <v>275</v>
      </c>
      <c r="K629" s="590">
        <f>9250*1.19</f>
        <v>11007.5</v>
      </c>
      <c r="L629" s="590">
        <f>10070*1.1</f>
        <v>11077</v>
      </c>
      <c r="M629" s="589" t="s">
        <v>1045</v>
      </c>
      <c r="N629" s="589" t="s">
        <v>1045</v>
      </c>
      <c r="O629" s="589" t="s">
        <v>1045</v>
      </c>
      <c r="P629" s="589" t="s">
        <v>1045</v>
      </c>
    </row>
    <row r="630" spans="1:16" s="238" customFormat="1">
      <c r="A630" s="590">
        <v>3015</v>
      </c>
      <c r="B630" s="589" t="s">
        <v>1049</v>
      </c>
      <c r="C630" s="589" t="s">
        <v>1052</v>
      </c>
      <c r="D630" s="590">
        <v>5737</v>
      </c>
      <c r="E630" s="589" t="s">
        <v>1047</v>
      </c>
      <c r="F630" s="589" t="s">
        <v>1064</v>
      </c>
      <c r="G630" s="590">
        <v>210</v>
      </c>
      <c r="H630" s="590">
        <v>58870</v>
      </c>
      <c r="I630" s="590">
        <v>53840</v>
      </c>
      <c r="J630" s="590">
        <v>250</v>
      </c>
      <c r="K630" s="590">
        <v>9250</v>
      </c>
      <c r="L630" s="590">
        <v>10070</v>
      </c>
      <c r="M630" s="590">
        <v>0</v>
      </c>
      <c r="N630" s="589" t="s">
        <v>1045</v>
      </c>
      <c r="O630" s="589" t="s">
        <v>1045</v>
      </c>
      <c r="P630" s="589" t="s">
        <v>1045</v>
      </c>
    </row>
    <row r="631" spans="1:16" s="238" customFormat="1">
      <c r="A631" s="590">
        <v>3015</v>
      </c>
      <c r="B631" s="589" t="s">
        <v>1049</v>
      </c>
      <c r="C631" s="589" t="s">
        <v>1052</v>
      </c>
      <c r="D631" s="590">
        <v>5739</v>
      </c>
      <c r="E631" s="589" t="s">
        <v>1047</v>
      </c>
      <c r="F631" s="589" t="s">
        <v>1076</v>
      </c>
      <c r="G631" s="590">
        <v>200</v>
      </c>
      <c r="H631" s="590">
        <v>58870</v>
      </c>
      <c r="I631" s="590">
        <v>53840</v>
      </c>
      <c r="J631" s="590">
        <v>250</v>
      </c>
      <c r="K631" s="590">
        <v>9250</v>
      </c>
      <c r="L631" s="590">
        <v>10070</v>
      </c>
      <c r="M631" s="590">
        <v>0</v>
      </c>
      <c r="N631" s="589" t="s">
        <v>1045</v>
      </c>
      <c r="O631" s="589" t="s">
        <v>1045</v>
      </c>
      <c r="P631" s="589" t="s">
        <v>1045</v>
      </c>
    </row>
    <row r="632" spans="1:16" s="238" customFormat="1">
      <c r="A632" s="590">
        <v>3015</v>
      </c>
      <c r="B632" s="589" t="s">
        <v>1049</v>
      </c>
      <c r="C632" s="589" t="s">
        <v>1048</v>
      </c>
      <c r="D632" s="590">
        <v>4916</v>
      </c>
      <c r="E632" s="589" t="s">
        <v>1055</v>
      </c>
      <c r="F632" s="589" t="s">
        <v>1067</v>
      </c>
      <c r="G632" s="590">
        <v>75</v>
      </c>
      <c r="H632" s="590">
        <f>58870*1.05</f>
        <v>61813.5</v>
      </c>
      <c r="I632" s="590">
        <f>52860*1.05</f>
        <v>55503</v>
      </c>
      <c r="J632" s="590">
        <f>250*1.1</f>
        <v>275</v>
      </c>
      <c r="K632" s="590">
        <f>9250*1.19</f>
        <v>11007.5</v>
      </c>
      <c r="L632" s="590">
        <f>10070*1.1</f>
        <v>11077</v>
      </c>
      <c r="M632" s="589" t="s">
        <v>1045</v>
      </c>
      <c r="N632" s="589" t="s">
        <v>1045</v>
      </c>
      <c r="O632" s="589" t="s">
        <v>1045</v>
      </c>
      <c r="P632" s="589" t="s">
        <v>1045</v>
      </c>
    </row>
    <row r="633" spans="1:16" s="238" customFormat="1">
      <c r="A633" s="590">
        <v>3015</v>
      </c>
      <c r="B633" s="589" t="s">
        <v>1049</v>
      </c>
      <c r="C633" s="589" t="s">
        <v>1048</v>
      </c>
      <c r="D633" s="590">
        <v>6772</v>
      </c>
      <c r="E633" s="589" t="s">
        <v>1055</v>
      </c>
      <c r="F633" s="589" t="s">
        <v>1067</v>
      </c>
      <c r="G633" s="590">
        <v>75</v>
      </c>
      <c r="H633" s="590">
        <f>58870*1.05</f>
        <v>61813.5</v>
      </c>
      <c r="I633" s="590">
        <f>52860*1.05</f>
        <v>55503</v>
      </c>
      <c r="J633" s="590">
        <f>250*1.1</f>
        <v>275</v>
      </c>
      <c r="K633" s="590">
        <f>9250*1.19</f>
        <v>11007.5</v>
      </c>
      <c r="L633" s="590">
        <f>10070*1.1</f>
        <v>11077</v>
      </c>
      <c r="M633" s="589" t="s">
        <v>1045</v>
      </c>
      <c r="N633" s="589" t="s">
        <v>1045</v>
      </c>
      <c r="O633" s="589" t="s">
        <v>1045</v>
      </c>
      <c r="P633" s="589" t="s">
        <v>1045</v>
      </c>
    </row>
    <row r="634" spans="1:16" s="238" customFormat="1">
      <c r="A634" s="590">
        <v>3015</v>
      </c>
      <c r="B634" s="589" t="s">
        <v>1049</v>
      </c>
      <c r="C634" s="589" t="s">
        <v>1052</v>
      </c>
      <c r="D634" s="590">
        <v>5739</v>
      </c>
      <c r="E634" s="589" t="s">
        <v>1055</v>
      </c>
      <c r="F634" s="589" t="s">
        <v>1076</v>
      </c>
      <c r="G634" s="590">
        <v>75</v>
      </c>
      <c r="H634" s="590">
        <v>58870</v>
      </c>
      <c r="I634" s="590">
        <v>53840</v>
      </c>
      <c r="J634" s="590">
        <v>250</v>
      </c>
      <c r="K634" s="590">
        <v>9250</v>
      </c>
      <c r="L634" s="590">
        <v>10070</v>
      </c>
      <c r="M634" s="590">
        <v>0</v>
      </c>
      <c r="N634" s="589" t="s">
        <v>1045</v>
      </c>
      <c r="O634" s="589" t="s">
        <v>1045</v>
      </c>
      <c r="P634" s="589" t="s">
        <v>1045</v>
      </c>
    </row>
    <row r="635" spans="1:16" s="238" customFormat="1">
      <c r="A635" s="590">
        <v>3015</v>
      </c>
      <c r="B635" s="589" t="s">
        <v>1049</v>
      </c>
      <c r="C635" s="589" t="s">
        <v>1048</v>
      </c>
      <c r="D635" s="590">
        <v>4917</v>
      </c>
      <c r="E635" s="589" t="s">
        <v>1055</v>
      </c>
      <c r="F635" s="589" t="s">
        <v>1069</v>
      </c>
      <c r="G635" s="590">
        <v>75</v>
      </c>
      <c r="H635" s="590">
        <f>58870*1.05</f>
        <v>61813.5</v>
      </c>
      <c r="I635" s="590">
        <f>52860*1.05</f>
        <v>55503</v>
      </c>
      <c r="J635" s="590">
        <f>250*1.1</f>
        <v>275</v>
      </c>
      <c r="K635" s="590">
        <f>9250*1.19</f>
        <v>11007.5</v>
      </c>
      <c r="L635" s="590">
        <f>10070*1.1</f>
        <v>11077</v>
      </c>
      <c r="M635" s="589" t="s">
        <v>1045</v>
      </c>
      <c r="N635" s="589" t="s">
        <v>1045</v>
      </c>
      <c r="O635" s="589" t="s">
        <v>1045</v>
      </c>
      <c r="P635" s="589" t="s">
        <v>1045</v>
      </c>
    </row>
    <row r="636" spans="1:16" s="238" customFormat="1">
      <c r="A636" s="590">
        <v>3015</v>
      </c>
      <c r="B636" s="589" t="s">
        <v>1049</v>
      </c>
      <c r="C636" s="589" t="s">
        <v>1052</v>
      </c>
      <c r="D636" s="590">
        <v>5745</v>
      </c>
      <c r="E636" s="589" t="s">
        <v>1055</v>
      </c>
      <c r="F636" s="589" t="s">
        <v>1083</v>
      </c>
      <c r="G636" s="590">
        <v>75</v>
      </c>
      <c r="H636" s="590">
        <v>58870</v>
      </c>
      <c r="I636" s="590">
        <v>53840</v>
      </c>
      <c r="J636" s="590">
        <v>250</v>
      </c>
      <c r="K636" s="590">
        <v>9250</v>
      </c>
      <c r="L636" s="590">
        <v>10070</v>
      </c>
      <c r="M636" s="590">
        <v>0</v>
      </c>
      <c r="N636" s="589" t="s">
        <v>1045</v>
      </c>
      <c r="O636" s="589" t="s">
        <v>1045</v>
      </c>
      <c r="P636" s="589" t="s">
        <v>1045</v>
      </c>
    </row>
    <row r="637" spans="1:16" s="238" customFormat="1">
      <c r="A637" s="590">
        <v>3015</v>
      </c>
      <c r="B637" s="589" t="s">
        <v>1049</v>
      </c>
      <c r="C637" s="589" t="s">
        <v>1048</v>
      </c>
      <c r="D637" s="590">
        <v>6646</v>
      </c>
      <c r="E637" s="589" t="s">
        <v>1055</v>
      </c>
      <c r="F637" s="589" t="s">
        <v>1069</v>
      </c>
      <c r="G637" s="590">
        <v>75</v>
      </c>
      <c r="H637" s="590">
        <f>58870*1.05</f>
        <v>61813.5</v>
      </c>
      <c r="I637" s="590">
        <f>52860*1.05</f>
        <v>55503</v>
      </c>
      <c r="J637" s="590">
        <f>250*1.1</f>
        <v>275</v>
      </c>
      <c r="K637" s="590">
        <f>9250*1.19</f>
        <v>11007.5</v>
      </c>
      <c r="L637" s="590">
        <f>10070*1.1</f>
        <v>11077</v>
      </c>
      <c r="M637" s="589" t="s">
        <v>1045</v>
      </c>
      <c r="N637" s="589" t="s">
        <v>1045</v>
      </c>
      <c r="O637" s="589" t="s">
        <v>1045</v>
      </c>
      <c r="P637" s="589" t="s">
        <v>1045</v>
      </c>
    </row>
    <row r="638" spans="1:16" s="238" customFormat="1">
      <c r="A638" s="590">
        <v>3015</v>
      </c>
      <c r="B638" s="589" t="s">
        <v>1049</v>
      </c>
      <c r="C638" s="589" t="s">
        <v>1052</v>
      </c>
      <c r="D638" s="590">
        <v>5764</v>
      </c>
      <c r="E638" s="589" t="s">
        <v>1055</v>
      </c>
      <c r="F638" s="589" t="s">
        <v>1082</v>
      </c>
      <c r="G638" s="590">
        <v>75</v>
      </c>
      <c r="H638" s="590">
        <v>58870</v>
      </c>
      <c r="I638" s="590">
        <v>53840</v>
      </c>
      <c r="J638" s="590">
        <v>250</v>
      </c>
      <c r="K638" s="590">
        <v>9250</v>
      </c>
      <c r="L638" s="590">
        <v>10070</v>
      </c>
      <c r="M638" s="590">
        <v>0</v>
      </c>
      <c r="N638" s="589" t="s">
        <v>1045</v>
      </c>
      <c r="O638" s="589" t="s">
        <v>1045</v>
      </c>
      <c r="P638" s="589" t="s">
        <v>1045</v>
      </c>
    </row>
    <row r="639" spans="1:16" s="238" customFormat="1">
      <c r="A639" s="590">
        <v>3015</v>
      </c>
      <c r="B639" s="589" t="s">
        <v>1049</v>
      </c>
      <c r="C639" s="589" t="s">
        <v>1048</v>
      </c>
      <c r="D639" s="590">
        <v>4872</v>
      </c>
      <c r="E639" s="589" t="s">
        <v>310</v>
      </c>
      <c r="F639" s="589" t="s">
        <v>1081</v>
      </c>
      <c r="G639" s="590">
        <v>25</v>
      </c>
      <c r="H639" s="590">
        <f>58870*1.05</f>
        <v>61813.5</v>
      </c>
      <c r="I639" s="590">
        <f>52860*1.05</f>
        <v>55503</v>
      </c>
      <c r="J639" s="590">
        <f>250*1.1</f>
        <v>275</v>
      </c>
      <c r="K639" s="590">
        <f>9250*1.19</f>
        <v>11007.5</v>
      </c>
      <c r="L639" s="590">
        <f>10070*1.1</f>
        <v>11077</v>
      </c>
      <c r="M639" s="589" t="s">
        <v>1045</v>
      </c>
      <c r="N639" s="589" t="s">
        <v>1045</v>
      </c>
      <c r="O639" s="589" t="s">
        <v>1045</v>
      </c>
      <c r="P639" s="589" t="s">
        <v>1045</v>
      </c>
    </row>
    <row r="640" spans="1:16" s="238" customFormat="1">
      <c r="A640" s="590">
        <v>3015</v>
      </c>
      <c r="B640" s="589" t="s">
        <v>1049</v>
      </c>
      <c r="C640" s="589" t="s">
        <v>1052</v>
      </c>
      <c r="D640" s="590">
        <v>5772</v>
      </c>
      <c r="E640" s="589" t="s">
        <v>1055</v>
      </c>
      <c r="F640" s="589" t="s">
        <v>1080</v>
      </c>
      <c r="G640" s="590">
        <v>75</v>
      </c>
      <c r="H640" s="590">
        <v>58870</v>
      </c>
      <c r="I640" s="590">
        <v>53840</v>
      </c>
      <c r="J640" s="590">
        <v>250</v>
      </c>
      <c r="K640" s="590">
        <v>9250</v>
      </c>
      <c r="L640" s="590">
        <v>10070</v>
      </c>
      <c r="M640" s="590">
        <v>0</v>
      </c>
      <c r="N640" s="589" t="s">
        <v>1045</v>
      </c>
      <c r="O640" s="589" t="s">
        <v>1045</v>
      </c>
      <c r="P640" s="589" t="s">
        <v>1045</v>
      </c>
    </row>
    <row r="641" spans="1:16" s="238" customFormat="1">
      <c r="A641" s="590">
        <v>3015</v>
      </c>
      <c r="B641" s="589" t="s">
        <v>1049</v>
      </c>
      <c r="C641" s="589" t="s">
        <v>1052</v>
      </c>
      <c r="D641" s="590">
        <v>5886</v>
      </c>
      <c r="E641" s="589" t="s">
        <v>1055</v>
      </c>
      <c r="F641" s="589" t="s">
        <v>1079</v>
      </c>
      <c r="G641" s="590">
        <v>75</v>
      </c>
      <c r="H641" s="590">
        <v>58870</v>
      </c>
      <c r="I641" s="590">
        <v>53840</v>
      </c>
      <c r="J641" s="590">
        <v>250</v>
      </c>
      <c r="K641" s="590">
        <v>9250</v>
      </c>
      <c r="L641" s="590">
        <v>10070</v>
      </c>
      <c r="M641" s="590">
        <v>0</v>
      </c>
      <c r="N641" s="589" t="s">
        <v>1045</v>
      </c>
      <c r="O641" s="589" t="s">
        <v>1045</v>
      </c>
      <c r="P641" s="589" t="s">
        <v>1045</v>
      </c>
    </row>
    <row r="642" spans="1:16" s="238" customFormat="1">
      <c r="A642" s="590">
        <v>3015</v>
      </c>
      <c r="B642" s="589" t="s">
        <v>1049</v>
      </c>
      <c r="C642" s="589" t="s">
        <v>1048</v>
      </c>
      <c r="D642" s="590">
        <v>4810</v>
      </c>
      <c r="E642" s="589" t="s">
        <v>1050</v>
      </c>
      <c r="F642" s="589" t="s">
        <v>1078</v>
      </c>
      <c r="G642" s="590">
        <v>295</v>
      </c>
      <c r="H642" s="590">
        <f>58870*1.05</f>
        <v>61813.5</v>
      </c>
      <c r="I642" s="590">
        <f>52860*1.05</f>
        <v>55503</v>
      </c>
      <c r="J642" s="590">
        <f>250*1.1</f>
        <v>275</v>
      </c>
      <c r="K642" s="590">
        <f>9250*1.19</f>
        <v>11007.5</v>
      </c>
      <c r="L642" s="590">
        <f>10070*1.1</f>
        <v>11077</v>
      </c>
      <c r="M642" s="589" t="s">
        <v>1045</v>
      </c>
      <c r="N642" s="589" t="s">
        <v>1045</v>
      </c>
      <c r="O642" s="589" t="s">
        <v>1045</v>
      </c>
      <c r="P642" s="589" t="s">
        <v>1045</v>
      </c>
    </row>
    <row r="643" spans="1:16" s="238" customFormat="1">
      <c r="A643" s="590">
        <v>3015</v>
      </c>
      <c r="B643" s="589" t="s">
        <v>1049</v>
      </c>
      <c r="C643" s="589" t="s">
        <v>1048</v>
      </c>
      <c r="D643" s="590">
        <v>4811</v>
      </c>
      <c r="E643" s="589" t="s">
        <v>1050</v>
      </c>
      <c r="F643" s="589" t="s">
        <v>1077</v>
      </c>
      <c r="G643" s="590">
        <v>295</v>
      </c>
      <c r="H643" s="590">
        <f>58870*1.05</f>
        <v>61813.5</v>
      </c>
      <c r="I643" s="590">
        <f>52860*1.05</f>
        <v>55503</v>
      </c>
      <c r="J643" s="590">
        <f>250*1.1</f>
        <v>275</v>
      </c>
      <c r="K643" s="590">
        <f>9250*1.19</f>
        <v>11007.5</v>
      </c>
      <c r="L643" s="590">
        <f>10070*1.1</f>
        <v>11077</v>
      </c>
      <c r="M643" s="589" t="s">
        <v>1045</v>
      </c>
      <c r="N643" s="589" t="s">
        <v>1045</v>
      </c>
      <c r="O643" s="589" t="s">
        <v>1045</v>
      </c>
      <c r="P643" s="589" t="s">
        <v>1045</v>
      </c>
    </row>
    <row r="644" spans="1:16" s="238" customFormat="1">
      <c r="A644" s="590">
        <v>3015</v>
      </c>
      <c r="B644" s="589" t="s">
        <v>1049</v>
      </c>
      <c r="C644" s="589" t="s">
        <v>1052</v>
      </c>
      <c r="D644" s="590">
        <v>6019</v>
      </c>
      <c r="E644" s="589" t="s">
        <v>1047</v>
      </c>
      <c r="F644" s="589" t="s">
        <v>1076</v>
      </c>
      <c r="G644" s="590">
        <v>200</v>
      </c>
      <c r="H644" s="590">
        <v>58870</v>
      </c>
      <c r="I644" s="590">
        <v>53840</v>
      </c>
      <c r="J644" s="590">
        <v>250</v>
      </c>
      <c r="K644" s="590">
        <v>9250</v>
      </c>
      <c r="L644" s="590">
        <v>10070</v>
      </c>
      <c r="M644" s="590">
        <v>0</v>
      </c>
      <c r="N644" s="589" t="s">
        <v>1045</v>
      </c>
      <c r="O644" s="589" t="s">
        <v>1045</v>
      </c>
      <c r="P644" s="589" t="s">
        <v>1045</v>
      </c>
    </row>
    <row r="645" spans="1:16" s="238" customFormat="1">
      <c r="A645" s="590">
        <v>3015</v>
      </c>
      <c r="B645" s="589" t="s">
        <v>1049</v>
      </c>
      <c r="C645" s="589" t="s">
        <v>1048</v>
      </c>
      <c r="D645" s="590">
        <v>4812</v>
      </c>
      <c r="E645" s="589" t="s">
        <v>1050</v>
      </c>
      <c r="F645" s="589" t="s">
        <v>1075</v>
      </c>
      <c r="G645" s="590">
        <v>295</v>
      </c>
      <c r="H645" s="590">
        <f>58870*1.05</f>
        <v>61813.5</v>
      </c>
      <c r="I645" s="590">
        <f>52860*1.05</f>
        <v>55503</v>
      </c>
      <c r="J645" s="590">
        <f>250*1.1</f>
        <v>275</v>
      </c>
      <c r="K645" s="590">
        <f>9250*1.19</f>
        <v>11007.5</v>
      </c>
      <c r="L645" s="590">
        <f>10070*1.1</f>
        <v>11077</v>
      </c>
      <c r="M645" s="589" t="s">
        <v>1045</v>
      </c>
      <c r="N645" s="589" t="s">
        <v>1045</v>
      </c>
      <c r="O645" s="589" t="s">
        <v>1045</v>
      </c>
      <c r="P645" s="589" t="s">
        <v>1045</v>
      </c>
    </row>
    <row r="646" spans="1:16" s="238" customFormat="1">
      <c r="A646" s="590">
        <v>3015</v>
      </c>
      <c r="B646" s="589" t="s">
        <v>1049</v>
      </c>
      <c r="C646" s="589" t="s">
        <v>1052</v>
      </c>
      <c r="D646" s="590">
        <v>6623</v>
      </c>
      <c r="E646" s="589" t="s">
        <v>1055</v>
      </c>
      <c r="F646" s="589" t="s">
        <v>1074</v>
      </c>
      <c r="G646" s="590">
        <v>75</v>
      </c>
      <c r="H646" s="590">
        <v>58870</v>
      </c>
      <c r="I646" s="590">
        <v>53840</v>
      </c>
      <c r="J646" s="590">
        <v>250</v>
      </c>
      <c r="K646" s="590">
        <v>9250</v>
      </c>
      <c r="L646" s="590">
        <v>10070</v>
      </c>
      <c r="M646" s="590">
        <v>0</v>
      </c>
      <c r="N646" s="589" t="s">
        <v>1045</v>
      </c>
      <c r="O646" s="589" t="s">
        <v>1045</v>
      </c>
      <c r="P646" s="589" t="s">
        <v>1045</v>
      </c>
    </row>
    <row r="647" spans="1:16" s="238" customFormat="1">
      <c r="A647" s="590">
        <v>3015</v>
      </c>
      <c r="B647" s="589" t="s">
        <v>1049</v>
      </c>
      <c r="C647" s="589" t="s">
        <v>1048</v>
      </c>
      <c r="D647" s="590">
        <v>3263</v>
      </c>
      <c r="E647" s="589" t="s">
        <v>1055</v>
      </c>
      <c r="F647" s="589" t="s">
        <v>1071</v>
      </c>
      <c r="G647" s="590">
        <v>75</v>
      </c>
      <c r="H647" s="590">
        <f>58870*1.05</f>
        <v>61813.5</v>
      </c>
      <c r="I647" s="590">
        <f>52860*1.05</f>
        <v>55503</v>
      </c>
      <c r="J647" s="590">
        <f>250*1.1</f>
        <v>275</v>
      </c>
      <c r="K647" s="590">
        <f>9250*1.19</f>
        <v>11007.5</v>
      </c>
      <c r="L647" s="590">
        <f>10070*1.1</f>
        <v>11077</v>
      </c>
      <c r="M647" s="589" t="s">
        <v>1045</v>
      </c>
      <c r="N647" s="589" t="s">
        <v>1045</v>
      </c>
      <c r="O647" s="589" t="s">
        <v>1045</v>
      </c>
      <c r="P647" s="589" t="s">
        <v>1045</v>
      </c>
    </row>
    <row r="648" spans="1:16" s="238" customFormat="1">
      <c r="A648" s="590">
        <v>3015</v>
      </c>
      <c r="B648" s="589" t="s">
        <v>1049</v>
      </c>
      <c r="C648" s="589" t="s">
        <v>1052</v>
      </c>
      <c r="D648" s="590">
        <v>6624</v>
      </c>
      <c r="E648" s="589" t="s">
        <v>1050</v>
      </c>
      <c r="F648" s="589" t="s">
        <v>1073</v>
      </c>
      <c r="G648" s="590">
        <v>325</v>
      </c>
      <c r="H648" s="590">
        <v>58870</v>
      </c>
      <c r="I648" s="590">
        <v>53840</v>
      </c>
      <c r="J648" s="590">
        <v>250</v>
      </c>
      <c r="K648" s="590">
        <v>9250</v>
      </c>
      <c r="L648" s="590">
        <v>10070</v>
      </c>
      <c r="M648" s="590">
        <v>0</v>
      </c>
      <c r="N648" s="589" t="s">
        <v>1045</v>
      </c>
      <c r="O648" s="589" t="s">
        <v>1045</v>
      </c>
      <c r="P648" s="589" t="s">
        <v>1045</v>
      </c>
    </row>
    <row r="649" spans="1:16" s="238" customFormat="1">
      <c r="A649" s="590">
        <v>3015</v>
      </c>
      <c r="B649" s="589" t="s">
        <v>1049</v>
      </c>
      <c r="C649" s="589" t="s">
        <v>1048</v>
      </c>
      <c r="D649" s="590">
        <v>4813</v>
      </c>
      <c r="E649" s="589" t="s">
        <v>1050</v>
      </c>
      <c r="F649" s="589" t="s">
        <v>1071</v>
      </c>
      <c r="G649" s="590">
        <v>455</v>
      </c>
      <c r="H649" s="590">
        <f>58870*1.05</f>
        <v>61813.5</v>
      </c>
      <c r="I649" s="590">
        <f>52860*1.05</f>
        <v>55503</v>
      </c>
      <c r="J649" s="590">
        <f>250*1.1</f>
        <v>275</v>
      </c>
      <c r="K649" s="590">
        <f>9250*1.19</f>
        <v>11007.5</v>
      </c>
      <c r="L649" s="590">
        <f>10070*1.1</f>
        <v>11077</v>
      </c>
      <c r="M649" s="589" t="s">
        <v>1045</v>
      </c>
      <c r="N649" s="589" t="s">
        <v>1045</v>
      </c>
      <c r="O649" s="589" t="s">
        <v>1045</v>
      </c>
      <c r="P649" s="589" t="s">
        <v>1045</v>
      </c>
    </row>
    <row r="650" spans="1:16" s="238" customFormat="1">
      <c r="A650" s="590">
        <v>3015</v>
      </c>
      <c r="B650" s="589" t="s">
        <v>1049</v>
      </c>
      <c r="C650" s="589" t="s">
        <v>1052</v>
      </c>
      <c r="D650" s="590">
        <v>6625</v>
      </c>
      <c r="E650" s="589" t="s">
        <v>1047</v>
      </c>
      <c r="F650" s="589" t="s">
        <v>1073</v>
      </c>
      <c r="G650" s="590">
        <v>200</v>
      </c>
      <c r="H650" s="590">
        <v>58870</v>
      </c>
      <c r="I650" s="590">
        <v>53840</v>
      </c>
      <c r="J650" s="590">
        <v>250</v>
      </c>
      <c r="K650" s="590">
        <v>9250</v>
      </c>
      <c r="L650" s="590">
        <v>10070</v>
      </c>
      <c r="M650" s="590">
        <v>0</v>
      </c>
      <c r="N650" s="589" t="s">
        <v>1045</v>
      </c>
      <c r="O650" s="589" t="s">
        <v>1045</v>
      </c>
      <c r="P650" s="589" t="s">
        <v>1045</v>
      </c>
    </row>
    <row r="651" spans="1:16" s="238" customFormat="1">
      <c r="A651" s="590">
        <v>3015</v>
      </c>
      <c r="B651" s="589" t="s">
        <v>1049</v>
      </c>
      <c r="C651" s="589" t="s">
        <v>1052</v>
      </c>
      <c r="D651" s="590">
        <v>6627</v>
      </c>
      <c r="E651" s="589" t="s">
        <v>1050</v>
      </c>
      <c r="F651" s="589" t="s">
        <v>1072</v>
      </c>
      <c r="G651" s="590">
        <v>325</v>
      </c>
      <c r="H651" s="590">
        <v>58870</v>
      </c>
      <c r="I651" s="590">
        <v>53840</v>
      </c>
      <c r="J651" s="590">
        <v>250</v>
      </c>
      <c r="K651" s="590">
        <v>9250</v>
      </c>
      <c r="L651" s="590">
        <v>10070</v>
      </c>
      <c r="M651" s="590">
        <v>0</v>
      </c>
      <c r="N651" s="589" t="s">
        <v>1045</v>
      </c>
      <c r="O651" s="589" t="s">
        <v>1045</v>
      </c>
      <c r="P651" s="589" t="s">
        <v>1045</v>
      </c>
    </row>
    <row r="652" spans="1:16" s="238" customFormat="1">
      <c r="A652" s="590">
        <v>3015</v>
      </c>
      <c r="B652" s="589" t="s">
        <v>1049</v>
      </c>
      <c r="C652" s="589" t="s">
        <v>1048</v>
      </c>
      <c r="D652" s="590">
        <v>4813</v>
      </c>
      <c r="E652" s="589" t="s">
        <v>1047</v>
      </c>
      <c r="F652" s="589" t="s">
        <v>1071</v>
      </c>
      <c r="G652" s="590">
        <v>330</v>
      </c>
      <c r="H652" s="590">
        <f>58870*1.05</f>
        <v>61813.5</v>
      </c>
      <c r="I652" s="590">
        <f>52860*1.05</f>
        <v>55503</v>
      </c>
      <c r="J652" s="590">
        <f>250*1.1</f>
        <v>275</v>
      </c>
      <c r="K652" s="590">
        <f>9250*1.19</f>
        <v>11007.5</v>
      </c>
      <c r="L652" s="590">
        <f>10070*1.1</f>
        <v>11077</v>
      </c>
      <c r="M652" s="589" t="s">
        <v>1045</v>
      </c>
      <c r="N652" s="589" t="s">
        <v>1045</v>
      </c>
      <c r="O652" s="589" t="s">
        <v>1045</v>
      </c>
      <c r="P652" s="589" t="s">
        <v>1045</v>
      </c>
    </row>
    <row r="653" spans="1:16" s="238" customFormat="1">
      <c r="A653" s="590">
        <v>3015</v>
      </c>
      <c r="B653" s="589" t="s">
        <v>1049</v>
      </c>
      <c r="C653" s="589" t="s">
        <v>1048</v>
      </c>
      <c r="D653" s="590">
        <v>4918</v>
      </c>
      <c r="E653" s="589" t="s">
        <v>1055</v>
      </c>
      <c r="F653" s="589" t="s">
        <v>1071</v>
      </c>
      <c r="G653" s="590">
        <v>75</v>
      </c>
      <c r="H653" s="590">
        <f>58870*1.05</f>
        <v>61813.5</v>
      </c>
      <c r="I653" s="590">
        <f>52860*1.05</f>
        <v>55503</v>
      </c>
      <c r="J653" s="590">
        <f>250*1.1</f>
        <v>275</v>
      </c>
      <c r="K653" s="590">
        <f>9250*1.19</f>
        <v>11007.5</v>
      </c>
      <c r="L653" s="590">
        <f>10070*1.1</f>
        <v>11077</v>
      </c>
      <c r="M653" s="589" t="s">
        <v>1045</v>
      </c>
      <c r="N653" s="589" t="s">
        <v>1045</v>
      </c>
      <c r="O653" s="589" t="s">
        <v>1045</v>
      </c>
      <c r="P653" s="589" t="s">
        <v>1045</v>
      </c>
    </row>
    <row r="654" spans="1:16" s="238" customFormat="1">
      <c r="A654" s="590">
        <v>3015</v>
      </c>
      <c r="B654" s="589" t="s">
        <v>1049</v>
      </c>
      <c r="C654" s="589" t="s">
        <v>1052</v>
      </c>
      <c r="D654" s="590">
        <v>6627</v>
      </c>
      <c r="E654" s="589" t="s">
        <v>1047</v>
      </c>
      <c r="F654" s="589" t="s">
        <v>1072</v>
      </c>
      <c r="G654" s="590">
        <v>200</v>
      </c>
      <c r="H654" s="590">
        <v>58870</v>
      </c>
      <c r="I654" s="590">
        <v>53840</v>
      </c>
      <c r="J654" s="590">
        <v>250</v>
      </c>
      <c r="K654" s="590">
        <v>9250</v>
      </c>
      <c r="L654" s="590">
        <v>10070</v>
      </c>
      <c r="M654" s="590">
        <v>0</v>
      </c>
      <c r="N654" s="589" t="s">
        <v>1045</v>
      </c>
      <c r="O654" s="589" t="s">
        <v>1045</v>
      </c>
      <c r="P654" s="589" t="s">
        <v>1045</v>
      </c>
    </row>
    <row r="655" spans="1:16" s="238" customFormat="1">
      <c r="A655" s="590">
        <v>3015</v>
      </c>
      <c r="B655" s="589" t="s">
        <v>1049</v>
      </c>
      <c r="C655" s="589" t="s">
        <v>1052</v>
      </c>
      <c r="D655" s="590">
        <v>6633</v>
      </c>
      <c r="E655" s="589" t="s">
        <v>1055</v>
      </c>
      <c r="F655" s="589" t="s">
        <v>1071</v>
      </c>
      <c r="G655" s="590">
        <v>75</v>
      </c>
      <c r="H655" s="590">
        <v>58870</v>
      </c>
      <c r="I655" s="590">
        <v>53840</v>
      </c>
      <c r="J655" s="590">
        <v>250</v>
      </c>
      <c r="K655" s="590">
        <v>9250</v>
      </c>
      <c r="L655" s="590">
        <v>10070</v>
      </c>
      <c r="M655" s="590">
        <v>0</v>
      </c>
      <c r="N655" s="589" t="s">
        <v>1045</v>
      </c>
      <c r="O655" s="589" t="s">
        <v>1045</v>
      </c>
      <c r="P655" s="589" t="s">
        <v>1045</v>
      </c>
    </row>
    <row r="656" spans="1:16" s="238" customFormat="1">
      <c r="A656" s="590">
        <v>3015</v>
      </c>
      <c r="B656" s="589" t="s">
        <v>1049</v>
      </c>
      <c r="C656" s="589" t="s">
        <v>1048</v>
      </c>
      <c r="D656" s="590">
        <v>6633</v>
      </c>
      <c r="E656" s="589" t="s">
        <v>1055</v>
      </c>
      <c r="F656" s="589" t="s">
        <v>1071</v>
      </c>
      <c r="G656" s="590">
        <v>75</v>
      </c>
      <c r="H656" s="590">
        <f>58870*1.05</f>
        <v>61813.5</v>
      </c>
      <c r="I656" s="590">
        <f>52860*1.05</f>
        <v>55503</v>
      </c>
      <c r="J656" s="590">
        <f>250*1.1</f>
        <v>275</v>
      </c>
      <c r="K656" s="590">
        <f>9250*1.19</f>
        <v>11007.5</v>
      </c>
      <c r="L656" s="590">
        <f>10070*1.1</f>
        <v>11077</v>
      </c>
      <c r="M656" s="589" t="s">
        <v>1045</v>
      </c>
      <c r="N656" s="589" t="s">
        <v>1045</v>
      </c>
      <c r="O656" s="589" t="s">
        <v>1045</v>
      </c>
      <c r="P656" s="589" t="s">
        <v>1045</v>
      </c>
    </row>
    <row r="657" spans="1:16" s="238" customFormat="1">
      <c r="A657" s="590">
        <v>3015</v>
      </c>
      <c r="B657" s="589" t="s">
        <v>1049</v>
      </c>
      <c r="C657" s="589" t="s">
        <v>1048</v>
      </c>
      <c r="D657" s="590">
        <v>4814</v>
      </c>
      <c r="E657" s="589" t="s">
        <v>1055</v>
      </c>
      <c r="F657" s="589" t="s">
        <v>1070</v>
      </c>
      <c r="G657" s="590">
        <v>75</v>
      </c>
      <c r="H657" s="590">
        <f>58870*1.05</f>
        <v>61813.5</v>
      </c>
      <c r="I657" s="590">
        <f>52860*1.05</f>
        <v>55503</v>
      </c>
      <c r="J657" s="590">
        <f>250*1.1</f>
        <v>275</v>
      </c>
      <c r="K657" s="590">
        <f>9250*1.19</f>
        <v>11007.5</v>
      </c>
      <c r="L657" s="590">
        <f>10070*1.1</f>
        <v>11077</v>
      </c>
      <c r="M657" s="589" t="s">
        <v>1045</v>
      </c>
      <c r="N657" s="589" t="s">
        <v>1045</v>
      </c>
      <c r="O657" s="589" t="s">
        <v>1045</v>
      </c>
      <c r="P657" s="589" t="s">
        <v>1045</v>
      </c>
    </row>
    <row r="658" spans="1:16" s="238" customFormat="1">
      <c r="A658" s="590">
        <v>3015</v>
      </c>
      <c r="B658" s="589" t="s">
        <v>1049</v>
      </c>
      <c r="C658" s="589" t="s">
        <v>1052</v>
      </c>
      <c r="D658" s="590">
        <v>6634</v>
      </c>
      <c r="E658" s="589" t="s">
        <v>1050</v>
      </c>
      <c r="F658" s="589" t="s">
        <v>1066</v>
      </c>
      <c r="G658" s="590">
        <v>325</v>
      </c>
      <c r="H658" s="590">
        <v>58870</v>
      </c>
      <c r="I658" s="590">
        <v>53840</v>
      </c>
      <c r="J658" s="590">
        <v>250</v>
      </c>
      <c r="K658" s="590">
        <v>9250</v>
      </c>
      <c r="L658" s="590">
        <v>10070</v>
      </c>
      <c r="M658" s="590">
        <v>0</v>
      </c>
      <c r="N658" s="589" t="s">
        <v>1045</v>
      </c>
      <c r="O658" s="589" t="s">
        <v>1045</v>
      </c>
      <c r="P658" s="589" t="s">
        <v>1045</v>
      </c>
    </row>
    <row r="659" spans="1:16" s="238" customFormat="1">
      <c r="A659" s="590">
        <v>3015</v>
      </c>
      <c r="B659" s="589" t="s">
        <v>1049</v>
      </c>
      <c r="C659" s="589" t="s">
        <v>1048</v>
      </c>
      <c r="D659" s="590">
        <v>4919</v>
      </c>
      <c r="E659" s="589" t="s">
        <v>1050</v>
      </c>
      <c r="F659" s="589" t="s">
        <v>1066</v>
      </c>
      <c r="G659" s="590">
        <v>325</v>
      </c>
      <c r="H659" s="590">
        <f>58870*1.05</f>
        <v>61813.5</v>
      </c>
      <c r="I659" s="590">
        <f>52860*1.05</f>
        <v>55503</v>
      </c>
      <c r="J659" s="590">
        <f>250*1.1</f>
        <v>275</v>
      </c>
      <c r="K659" s="590">
        <f>9250*1.19</f>
        <v>11007.5</v>
      </c>
      <c r="L659" s="590">
        <f>10070*1.1</f>
        <v>11077</v>
      </c>
      <c r="M659" s="589" t="s">
        <v>1045</v>
      </c>
      <c r="N659" s="589" t="s">
        <v>1045</v>
      </c>
      <c r="O659" s="589" t="s">
        <v>1045</v>
      </c>
      <c r="P659" s="589" t="s">
        <v>1045</v>
      </c>
    </row>
    <row r="660" spans="1:16" s="238" customFormat="1">
      <c r="A660" s="590">
        <v>3015</v>
      </c>
      <c r="B660" s="589" t="s">
        <v>1049</v>
      </c>
      <c r="C660" s="589" t="s">
        <v>1052</v>
      </c>
      <c r="D660" s="590">
        <v>6635</v>
      </c>
      <c r="E660" s="589" t="s">
        <v>1047</v>
      </c>
      <c r="F660" s="589" t="s">
        <v>1066</v>
      </c>
      <c r="G660" s="590">
        <v>200</v>
      </c>
      <c r="H660" s="590">
        <v>58870</v>
      </c>
      <c r="I660" s="590">
        <v>53840</v>
      </c>
      <c r="J660" s="590">
        <v>250</v>
      </c>
      <c r="K660" s="590">
        <v>9250</v>
      </c>
      <c r="L660" s="590">
        <v>10070</v>
      </c>
      <c r="M660" s="590">
        <v>0</v>
      </c>
      <c r="N660" s="589" t="s">
        <v>1045</v>
      </c>
      <c r="O660" s="589" t="s">
        <v>1045</v>
      </c>
      <c r="P660" s="589" t="s">
        <v>1045</v>
      </c>
    </row>
    <row r="661" spans="1:16" s="238" customFormat="1">
      <c r="A661" s="590">
        <v>3015</v>
      </c>
      <c r="B661" s="589" t="s">
        <v>1049</v>
      </c>
      <c r="C661" s="589" t="s">
        <v>1048</v>
      </c>
      <c r="D661" s="590">
        <v>4919</v>
      </c>
      <c r="E661" s="589" t="s">
        <v>1047</v>
      </c>
      <c r="F661" s="589" t="s">
        <v>1066</v>
      </c>
      <c r="G661" s="590">
        <v>200</v>
      </c>
      <c r="H661" s="590">
        <f>58870*1.05</f>
        <v>61813.5</v>
      </c>
      <c r="I661" s="590">
        <f>52860*1.05</f>
        <v>55503</v>
      </c>
      <c r="J661" s="590">
        <f>250*1.1</f>
        <v>275</v>
      </c>
      <c r="K661" s="590">
        <f>9250*1.19</f>
        <v>11007.5</v>
      </c>
      <c r="L661" s="590">
        <f>10070*1.1</f>
        <v>11077</v>
      </c>
      <c r="M661" s="589" t="s">
        <v>1045</v>
      </c>
      <c r="N661" s="589" t="s">
        <v>1045</v>
      </c>
      <c r="O661" s="589" t="s">
        <v>1045</v>
      </c>
      <c r="P661" s="589" t="s">
        <v>1045</v>
      </c>
    </row>
    <row r="662" spans="1:16" s="238" customFormat="1">
      <c r="A662" s="590">
        <v>3015</v>
      </c>
      <c r="B662" s="589" t="s">
        <v>1049</v>
      </c>
      <c r="C662" s="589" t="s">
        <v>1052</v>
      </c>
      <c r="D662" s="590">
        <v>6646</v>
      </c>
      <c r="E662" s="589" t="s">
        <v>1055</v>
      </c>
      <c r="F662" s="589" t="s">
        <v>1069</v>
      </c>
      <c r="G662" s="590">
        <v>75</v>
      </c>
      <c r="H662" s="590">
        <v>58870</v>
      </c>
      <c r="I662" s="590">
        <v>53840</v>
      </c>
      <c r="J662" s="590">
        <v>250</v>
      </c>
      <c r="K662" s="590">
        <v>9250</v>
      </c>
      <c r="L662" s="590">
        <v>10070</v>
      </c>
      <c r="M662" s="590">
        <v>0</v>
      </c>
      <c r="N662" s="589" t="s">
        <v>1045</v>
      </c>
      <c r="O662" s="589" t="s">
        <v>1045</v>
      </c>
      <c r="P662" s="589" t="s">
        <v>1045</v>
      </c>
    </row>
    <row r="663" spans="1:16" s="238" customFormat="1">
      <c r="A663" s="590">
        <v>3015</v>
      </c>
      <c r="B663" s="589" t="s">
        <v>1049</v>
      </c>
      <c r="C663" s="589" t="s">
        <v>1048</v>
      </c>
      <c r="D663" s="590">
        <v>6634</v>
      </c>
      <c r="E663" s="589" t="s">
        <v>1050</v>
      </c>
      <c r="F663" s="589" t="s">
        <v>1066</v>
      </c>
      <c r="G663" s="590">
        <v>325</v>
      </c>
      <c r="H663" s="590">
        <f>58870*1.05</f>
        <v>61813.5</v>
      </c>
      <c r="I663" s="590">
        <f>52860*1.05</f>
        <v>55503</v>
      </c>
      <c r="J663" s="590">
        <f>250*1.1</f>
        <v>275</v>
      </c>
      <c r="K663" s="590">
        <f>9250*1.19</f>
        <v>11007.5</v>
      </c>
      <c r="L663" s="590">
        <f>10070*1.1</f>
        <v>11077</v>
      </c>
      <c r="M663" s="589" t="s">
        <v>1045</v>
      </c>
      <c r="N663" s="589" t="s">
        <v>1045</v>
      </c>
      <c r="O663" s="589" t="s">
        <v>1045</v>
      </c>
      <c r="P663" s="589" t="s">
        <v>1045</v>
      </c>
    </row>
    <row r="664" spans="1:16" s="238" customFormat="1">
      <c r="A664" s="590">
        <v>3015</v>
      </c>
      <c r="B664" s="589" t="s">
        <v>1049</v>
      </c>
      <c r="C664" s="589" t="s">
        <v>1052</v>
      </c>
      <c r="D664" s="590">
        <v>6664</v>
      </c>
      <c r="E664" s="589" t="s">
        <v>1047</v>
      </c>
      <c r="F664" s="589" t="s">
        <v>1068</v>
      </c>
      <c r="G664" s="590">
        <v>200</v>
      </c>
      <c r="H664" s="590">
        <v>58870</v>
      </c>
      <c r="I664" s="590">
        <v>53840</v>
      </c>
      <c r="J664" s="590">
        <v>250</v>
      </c>
      <c r="K664" s="590">
        <v>9250</v>
      </c>
      <c r="L664" s="590">
        <v>10070</v>
      </c>
      <c r="M664" s="590">
        <v>0</v>
      </c>
      <c r="N664" s="589" t="s">
        <v>1045</v>
      </c>
      <c r="O664" s="589" t="s">
        <v>1045</v>
      </c>
      <c r="P664" s="589" t="s">
        <v>1045</v>
      </c>
    </row>
    <row r="665" spans="1:16" s="238" customFormat="1">
      <c r="A665" s="590">
        <v>3015</v>
      </c>
      <c r="B665" s="589" t="s">
        <v>1049</v>
      </c>
      <c r="C665" s="589" t="s">
        <v>1052</v>
      </c>
      <c r="D665" s="590">
        <v>6772</v>
      </c>
      <c r="E665" s="589" t="s">
        <v>1055</v>
      </c>
      <c r="F665" s="589" t="s">
        <v>1067</v>
      </c>
      <c r="G665" s="590">
        <v>75</v>
      </c>
      <c r="H665" s="590">
        <v>58870</v>
      </c>
      <c r="I665" s="590">
        <v>53840</v>
      </c>
      <c r="J665" s="590">
        <v>250</v>
      </c>
      <c r="K665" s="590">
        <v>9250</v>
      </c>
      <c r="L665" s="590">
        <v>10070</v>
      </c>
      <c r="M665" s="590">
        <v>0</v>
      </c>
      <c r="N665" s="589" t="s">
        <v>1045</v>
      </c>
      <c r="O665" s="589" t="s">
        <v>1045</v>
      </c>
      <c r="P665" s="589" t="s">
        <v>1045</v>
      </c>
    </row>
    <row r="666" spans="1:16" s="238" customFormat="1">
      <c r="A666" s="590">
        <v>3015</v>
      </c>
      <c r="B666" s="589" t="s">
        <v>1049</v>
      </c>
      <c r="C666" s="589" t="s">
        <v>1048</v>
      </c>
      <c r="D666" s="590">
        <v>6635</v>
      </c>
      <c r="E666" s="589" t="s">
        <v>1047</v>
      </c>
      <c r="F666" s="589" t="s">
        <v>1066</v>
      </c>
      <c r="G666" s="590">
        <v>200</v>
      </c>
      <c r="H666" s="590">
        <f>58870*1.05</f>
        <v>61813.5</v>
      </c>
      <c r="I666" s="590">
        <f>52860*1.05</f>
        <v>55503</v>
      </c>
      <c r="J666" s="590">
        <f>250*1.1</f>
        <v>275</v>
      </c>
      <c r="K666" s="590">
        <f>9250*1.19</f>
        <v>11007.5</v>
      </c>
      <c r="L666" s="590">
        <f>10070*1.1</f>
        <v>11077</v>
      </c>
      <c r="M666" s="589" t="s">
        <v>1045</v>
      </c>
      <c r="N666" s="589" t="s">
        <v>1045</v>
      </c>
      <c r="O666" s="589" t="s">
        <v>1045</v>
      </c>
      <c r="P666" s="589" t="s">
        <v>1045</v>
      </c>
    </row>
    <row r="667" spans="1:16" s="238" customFormat="1">
      <c r="A667" s="590">
        <v>3015</v>
      </c>
      <c r="B667" s="589" t="s">
        <v>1049</v>
      </c>
      <c r="C667" s="589" t="s">
        <v>1048</v>
      </c>
      <c r="D667" s="590">
        <v>6636</v>
      </c>
      <c r="E667" s="589" t="s">
        <v>1050</v>
      </c>
      <c r="F667" s="589" t="s">
        <v>1065</v>
      </c>
      <c r="G667" s="590">
        <v>325</v>
      </c>
      <c r="H667" s="590">
        <f>61020*1.05</f>
        <v>64071</v>
      </c>
      <c r="I667" s="590">
        <f>55010*1.05</f>
        <v>57760.5</v>
      </c>
      <c r="J667" s="590">
        <f>250*1.1</f>
        <v>275</v>
      </c>
      <c r="K667" s="590">
        <f>9250*1.19</f>
        <v>11007.5</v>
      </c>
      <c r="L667" s="590">
        <f>10070*1.1</f>
        <v>11077</v>
      </c>
      <c r="M667" s="589" t="s">
        <v>1045</v>
      </c>
      <c r="N667" s="589" t="s">
        <v>1045</v>
      </c>
      <c r="O667" s="589" t="s">
        <v>1045</v>
      </c>
      <c r="P667" s="589" t="s">
        <v>1045</v>
      </c>
    </row>
    <row r="668" spans="1:16" s="238" customFormat="1">
      <c r="A668" s="590">
        <v>3015</v>
      </c>
      <c r="B668" s="589" t="s">
        <v>1049</v>
      </c>
      <c r="C668" s="589" t="s">
        <v>1052</v>
      </c>
      <c r="D668" s="590">
        <v>6958</v>
      </c>
      <c r="E668" s="589" t="s">
        <v>1050</v>
      </c>
      <c r="F668" s="589" t="s">
        <v>1046</v>
      </c>
      <c r="G668" s="590">
        <v>350</v>
      </c>
      <c r="H668" s="590">
        <v>58870</v>
      </c>
      <c r="I668" s="590">
        <v>53840</v>
      </c>
      <c r="J668" s="590">
        <v>250</v>
      </c>
      <c r="K668" s="590">
        <v>9250</v>
      </c>
      <c r="L668" s="590">
        <v>10070</v>
      </c>
      <c r="M668" s="590">
        <v>0</v>
      </c>
      <c r="N668" s="589" t="s">
        <v>1045</v>
      </c>
      <c r="O668" s="589" t="s">
        <v>1045</v>
      </c>
      <c r="P668" s="589" t="s">
        <v>1045</v>
      </c>
    </row>
    <row r="669" spans="1:16" s="238" customFormat="1">
      <c r="A669" s="590">
        <v>3015</v>
      </c>
      <c r="B669" s="589" t="s">
        <v>1049</v>
      </c>
      <c r="C669" s="589" t="s">
        <v>1048</v>
      </c>
      <c r="D669" s="590">
        <v>6636</v>
      </c>
      <c r="E669" s="589" t="s">
        <v>1047</v>
      </c>
      <c r="F669" s="589" t="s">
        <v>1065</v>
      </c>
      <c r="G669" s="590">
        <v>200</v>
      </c>
      <c r="H669" s="590">
        <f>61020*1.05</f>
        <v>64071</v>
      </c>
      <c r="I669" s="590">
        <f>55010*1.05</f>
        <v>57760.5</v>
      </c>
      <c r="J669" s="590">
        <f>250*1.1</f>
        <v>275</v>
      </c>
      <c r="K669" s="590">
        <f>9250*1.19</f>
        <v>11007.5</v>
      </c>
      <c r="L669" s="590">
        <f>10070*1.1</f>
        <v>11077</v>
      </c>
      <c r="M669" s="589" t="s">
        <v>1045</v>
      </c>
      <c r="N669" s="589" t="s">
        <v>1045</v>
      </c>
      <c r="O669" s="589" t="s">
        <v>1045</v>
      </c>
      <c r="P669" s="589" t="s">
        <v>1045</v>
      </c>
    </row>
    <row r="670" spans="1:16" s="238" customFormat="1">
      <c r="A670" s="590">
        <v>3015</v>
      </c>
      <c r="B670" s="589" t="s">
        <v>1049</v>
      </c>
      <c r="C670" s="589" t="s">
        <v>1052</v>
      </c>
      <c r="D670" s="590">
        <v>6958</v>
      </c>
      <c r="E670" s="589" t="s">
        <v>1047</v>
      </c>
      <c r="F670" s="589" t="s">
        <v>1046</v>
      </c>
      <c r="G670" s="590">
        <v>225</v>
      </c>
      <c r="H670" s="590">
        <v>58870</v>
      </c>
      <c r="I670" s="590">
        <v>53840</v>
      </c>
      <c r="J670" s="590">
        <v>250</v>
      </c>
      <c r="K670" s="590">
        <v>9250</v>
      </c>
      <c r="L670" s="590">
        <v>10070</v>
      </c>
      <c r="M670" s="590">
        <v>0</v>
      </c>
      <c r="N670" s="589" t="s">
        <v>1045</v>
      </c>
      <c r="O670" s="589" t="s">
        <v>1045</v>
      </c>
      <c r="P670" s="589" t="s">
        <v>1045</v>
      </c>
    </row>
    <row r="671" spans="1:16" s="238" customFormat="1">
      <c r="A671" s="590">
        <v>3015</v>
      </c>
      <c r="B671" s="589" t="s">
        <v>1049</v>
      </c>
      <c r="C671" s="589" t="s">
        <v>1052</v>
      </c>
      <c r="D671" s="590">
        <v>7000</v>
      </c>
      <c r="E671" s="589" t="s">
        <v>1050</v>
      </c>
      <c r="F671" s="589" t="s">
        <v>1064</v>
      </c>
      <c r="G671" s="590">
        <v>350</v>
      </c>
      <c r="H671" s="590">
        <v>58870</v>
      </c>
      <c r="I671" s="590">
        <v>53840</v>
      </c>
      <c r="J671" s="590">
        <v>250</v>
      </c>
      <c r="K671" s="590">
        <v>9250</v>
      </c>
      <c r="L671" s="590">
        <v>10070</v>
      </c>
      <c r="M671" s="590">
        <v>0</v>
      </c>
      <c r="N671" s="589" t="s">
        <v>1045</v>
      </c>
      <c r="O671" s="589" t="s">
        <v>1045</v>
      </c>
      <c r="P671" s="589" t="s">
        <v>1045</v>
      </c>
    </row>
    <row r="672" spans="1:16" s="238" customFormat="1">
      <c r="A672" s="590">
        <v>3015</v>
      </c>
      <c r="B672" s="589" t="s">
        <v>1049</v>
      </c>
      <c r="C672" s="589" t="s">
        <v>1048</v>
      </c>
      <c r="D672" s="590">
        <v>4868</v>
      </c>
      <c r="E672" s="589" t="s">
        <v>1050</v>
      </c>
      <c r="F672" s="589" t="s">
        <v>1063</v>
      </c>
      <c r="G672" s="590">
        <v>325</v>
      </c>
      <c r="H672" s="590">
        <f>61020*1.05</f>
        <v>64071</v>
      </c>
      <c r="I672" s="590">
        <f>55010*1.05</f>
        <v>57760.5</v>
      </c>
      <c r="J672" s="590">
        <f>250*1.1</f>
        <v>275</v>
      </c>
      <c r="K672" s="590">
        <f>9250*1.19</f>
        <v>11007.5</v>
      </c>
      <c r="L672" s="590">
        <f>10070*1.1</f>
        <v>11077</v>
      </c>
      <c r="M672" s="589" t="s">
        <v>1045</v>
      </c>
      <c r="N672" s="589" t="s">
        <v>1045</v>
      </c>
      <c r="O672" s="589" t="s">
        <v>1045</v>
      </c>
      <c r="P672" s="589" t="s">
        <v>1045</v>
      </c>
    </row>
    <row r="673" spans="1:16" s="238" customFormat="1">
      <c r="A673" s="590">
        <v>3015</v>
      </c>
      <c r="B673" s="589" t="s">
        <v>1049</v>
      </c>
      <c r="C673" s="589" t="s">
        <v>1048</v>
      </c>
      <c r="D673" s="590">
        <v>4920</v>
      </c>
      <c r="E673" s="589" t="s">
        <v>1047</v>
      </c>
      <c r="F673" s="589" t="s">
        <v>1063</v>
      </c>
      <c r="G673" s="590">
        <v>200</v>
      </c>
      <c r="H673" s="590">
        <f>61020*1.05</f>
        <v>64071</v>
      </c>
      <c r="I673" s="590">
        <f>55010*1.05</f>
        <v>57760.5</v>
      </c>
      <c r="J673" s="590">
        <f>250*1.1</f>
        <v>275</v>
      </c>
      <c r="K673" s="590">
        <f>9250*1.19</f>
        <v>11007.5</v>
      </c>
      <c r="L673" s="590">
        <f>10070*1.1</f>
        <v>11077</v>
      </c>
      <c r="M673" s="589" t="s">
        <v>1045</v>
      </c>
      <c r="N673" s="589" t="s">
        <v>1045</v>
      </c>
      <c r="O673" s="589" t="s">
        <v>1045</v>
      </c>
      <c r="P673" s="589" t="s">
        <v>1045</v>
      </c>
    </row>
    <row r="674" spans="1:16" s="238" customFormat="1">
      <c r="A674" s="590">
        <v>3015</v>
      </c>
      <c r="B674" s="589" t="s">
        <v>1049</v>
      </c>
      <c r="C674" s="589" t="s">
        <v>1052</v>
      </c>
      <c r="D674" s="590">
        <v>7493</v>
      </c>
      <c r="E674" s="589" t="s">
        <v>1050</v>
      </c>
      <c r="F674" s="589" t="s">
        <v>1062</v>
      </c>
      <c r="G674" s="590">
        <v>325</v>
      </c>
      <c r="H674" s="590">
        <v>58870</v>
      </c>
      <c r="I674" s="590">
        <v>53840</v>
      </c>
      <c r="J674" s="590">
        <v>250</v>
      </c>
      <c r="K674" s="590">
        <v>9250</v>
      </c>
      <c r="L674" s="590">
        <v>10070</v>
      </c>
      <c r="M674" s="590">
        <v>0</v>
      </c>
      <c r="N674" s="589" t="s">
        <v>1045</v>
      </c>
      <c r="O674" s="589" t="s">
        <v>1045</v>
      </c>
      <c r="P674" s="589" t="s">
        <v>1045</v>
      </c>
    </row>
    <row r="675" spans="1:16" s="238" customFormat="1">
      <c r="A675" s="590">
        <v>3015</v>
      </c>
      <c r="B675" s="589" t="s">
        <v>1049</v>
      </c>
      <c r="C675" s="589" t="s">
        <v>1052</v>
      </c>
      <c r="D675" s="590">
        <v>7493</v>
      </c>
      <c r="E675" s="589" t="s">
        <v>1047</v>
      </c>
      <c r="F675" s="589" t="s">
        <v>1062</v>
      </c>
      <c r="G675" s="590">
        <v>200</v>
      </c>
      <c r="H675" s="590">
        <v>58870</v>
      </c>
      <c r="I675" s="590">
        <v>53840</v>
      </c>
      <c r="J675" s="590">
        <v>250</v>
      </c>
      <c r="K675" s="590">
        <v>9250</v>
      </c>
      <c r="L675" s="590">
        <v>10070</v>
      </c>
      <c r="M675" s="590">
        <v>0</v>
      </c>
      <c r="N675" s="589" t="s">
        <v>1045</v>
      </c>
      <c r="O675" s="589" t="s">
        <v>1045</v>
      </c>
      <c r="P675" s="589" t="s">
        <v>1045</v>
      </c>
    </row>
    <row r="676" spans="1:16" s="238" customFormat="1">
      <c r="A676" s="590">
        <v>3015</v>
      </c>
      <c r="B676" s="589" t="s">
        <v>1049</v>
      </c>
      <c r="C676" s="589" t="s">
        <v>1048</v>
      </c>
      <c r="D676" s="590">
        <v>6637</v>
      </c>
      <c r="E676" s="589" t="s">
        <v>1050</v>
      </c>
      <c r="F676" s="589" t="s">
        <v>1060</v>
      </c>
      <c r="G676" s="590">
        <v>325</v>
      </c>
      <c r="H676" s="590">
        <f>61020*1.05</f>
        <v>64071</v>
      </c>
      <c r="I676" s="590">
        <f>55010*1.05</f>
        <v>57760.5</v>
      </c>
      <c r="J676" s="590">
        <f>250*1.1</f>
        <v>275</v>
      </c>
      <c r="K676" s="590">
        <f>9250*1.19</f>
        <v>11007.5</v>
      </c>
      <c r="L676" s="590">
        <f>10070*1.1</f>
        <v>11077</v>
      </c>
      <c r="M676" s="589" t="s">
        <v>1045</v>
      </c>
      <c r="N676" s="589" t="s">
        <v>1045</v>
      </c>
      <c r="O676" s="589" t="s">
        <v>1045</v>
      </c>
      <c r="P676" s="589" t="s">
        <v>1045</v>
      </c>
    </row>
    <row r="677" spans="1:16" s="238" customFormat="1">
      <c r="A677" s="590">
        <v>3015</v>
      </c>
      <c r="B677" s="589" t="s">
        <v>1049</v>
      </c>
      <c r="C677" s="589" t="s">
        <v>1048</v>
      </c>
      <c r="D677" s="590">
        <v>6637</v>
      </c>
      <c r="E677" s="589" t="s">
        <v>1047</v>
      </c>
      <c r="F677" s="589" t="s">
        <v>1060</v>
      </c>
      <c r="G677" s="590">
        <v>200</v>
      </c>
      <c r="H677" s="590">
        <f>61020*1.05</f>
        <v>64071</v>
      </c>
      <c r="I677" s="590">
        <f>55010*1.05</f>
        <v>57760.5</v>
      </c>
      <c r="J677" s="590">
        <f>250*1.1</f>
        <v>275</v>
      </c>
      <c r="K677" s="590">
        <f>9250*1.19</f>
        <v>11007.5</v>
      </c>
      <c r="L677" s="590">
        <f>10070*1.1</f>
        <v>11077</v>
      </c>
      <c r="M677" s="589" t="s">
        <v>1045</v>
      </c>
      <c r="N677" s="589" t="s">
        <v>1045</v>
      </c>
      <c r="O677" s="589" t="s">
        <v>1045</v>
      </c>
      <c r="P677" s="589" t="s">
        <v>1045</v>
      </c>
    </row>
    <row r="678" spans="1:16" s="238" customFormat="1">
      <c r="A678" s="590">
        <v>3015</v>
      </c>
      <c r="B678" s="589" t="s">
        <v>1049</v>
      </c>
      <c r="C678" s="589" t="s">
        <v>1052</v>
      </c>
      <c r="D678" s="590">
        <v>7497</v>
      </c>
      <c r="E678" s="589" t="s">
        <v>1055</v>
      </c>
      <c r="F678" s="589" t="s">
        <v>1061</v>
      </c>
      <c r="G678" s="590">
        <v>75</v>
      </c>
      <c r="H678" s="590">
        <v>58870</v>
      </c>
      <c r="I678" s="590">
        <v>53840</v>
      </c>
      <c r="J678" s="590">
        <v>250</v>
      </c>
      <c r="K678" s="590">
        <v>9250</v>
      </c>
      <c r="L678" s="590">
        <v>10070</v>
      </c>
      <c r="M678" s="590">
        <v>0</v>
      </c>
      <c r="N678" s="589" t="s">
        <v>1045</v>
      </c>
      <c r="O678" s="589" t="s">
        <v>1045</v>
      </c>
      <c r="P678" s="589" t="s">
        <v>1045</v>
      </c>
    </row>
    <row r="679" spans="1:16" s="238" customFormat="1">
      <c r="A679" s="590">
        <v>3015</v>
      </c>
      <c r="B679" s="589" t="s">
        <v>1049</v>
      </c>
      <c r="C679" s="589" t="s">
        <v>1052</v>
      </c>
      <c r="D679" s="590">
        <v>7616</v>
      </c>
      <c r="E679" s="589" t="s">
        <v>1050</v>
      </c>
      <c r="F679" s="589" t="s">
        <v>727</v>
      </c>
      <c r="G679" s="590">
        <v>400</v>
      </c>
      <c r="H679" s="590">
        <v>58870</v>
      </c>
      <c r="I679" s="590">
        <v>53840</v>
      </c>
      <c r="J679" s="590">
        <v>250</v>
      </c>
      <c r="K679" s="590">
        <v>9250</v>
      </c>
      <c r="L679" s="590">
        <v>10070</v>
      </c>
      <c r="M679" s="590">
        <v>5340</v>
      </c>
      <c r="N679" s="589" t="s">
        <v>1045</v>
      </c>
      <c r="O679" s="589" t="s">
        <v>1045</v>
      </c>
      <c r="P679" s="589" t="s">
        <v>1045</v>
      </c>
    </row>
    <row r="680" spans="1:16" s="238" customFormat="1">
      <c r="A680" s="590">
        <v>3015</v>
      </c>
      <c r="B680" s="589" t="s">
        <v>1049</v>
      </c>
      <c r="C680" s="589" t="s">
        <v>1048</v>
      </c>
      <c r="D680" s="590">
        <v>6637</v>
      </c>
      <c r="E680" s="589" t="s">
        <v>1055</v>
      </c>
      <c r="F680" s="589" t="s">
        <v>1060</v>
      </c>
      <c r="G680" s="590">
        <v>75</v>
      </c>
      <c r="H680" s="590">
        <f>61020*1.05</f>
        <v>64071</v>
      </c>
      <c r="I680" s="590">
        <f>55010*1.05</f>
        <v>57760.5</v>
      </c>
      <c r="J680" s="590">
        <f>250*1.1</f>
        <v>275</v>
      </c>
      <c r="K680" s="590">
        <f>9250*1.19</f>
        <v>11007.5</v>
      </c>
      <c r="L680" s="590">
        <f>10070*1.1</f>
        <v>11077</v>
      </c>
      <c r="M680" s="589" t="s">
        <v>1045</v>
      </c>
      <c r="N680" s="589" t="s">
        <v>1045</v>
      </c>
      <c r="O680" s="589" t="s">
        <v>1045</v>
      </c>
      <c r="P680" s="589" t="s">
        <v>1045</v>
      </c>
    </row>
    <row r="681" spans="1:16" s="238" customFormat="1">
      <c r="A681" s="590">
        <v>3015</v>
      </c>
      <c r="B681" s="589" t="s">
        <v>1049</v>
      </c>
      <c r="C681" s="589" t="s">
        <v>1048</v>
      </c>
      <c r="D681" s="590">
        <v>4869</v>
      </c>
      <c r="E681" s="589" t="s">
        <v>1050</v>
      </c>
      <c r="F681" s="589" t="s">
        <v>1057</v>
      </c>
      <c r="G681" s="590">
        <v>325</v>
      </c>
      <c r="H681" s="590">
        <f>61020*1.05</f>
        <v>64071</v>
      </c>
      <c r="I681" s="590">
        <f>55010*1.05</f>
        <v>57760.5</v>
      </c>
      <c r="J681" s="590">
        <f>250*1.1</f>
        <v>275</v>
      </c>
      <c r="K681" s="590">
        <f>9250*1.19</f>
        <v>11007.5</v>
      </c>
      <c r="L681" s="590">
        <f>10070*1.1</f>
        <v>11077</v>
      </c>
      <c r="M681" s="589" t="s">
        <v>1045</v>
      </c>
      <c r="N681" s="589" t="s">
        <v>1045</v>
      </c>
      <c r="O681" s="589" t="s">
        <v>1045</v>
      </c>
      <c r="P681" s="589" t="s">
        <v>1045</v>
      </c>
    </row>
    <row r="682" spans="1:16" s="238" customFormat="1">
      <c r="A682" s="590">
        <v>3015</v>
      </c>
      <c r="B682" s="589" t="s">
        <v>1049</v>
      </c>
      <c r="C682" s="589" t="s">
        <v>1052</v>
      </c>
      <c r="D682" s="590">
        <v>7859</v>
      </c>
      <c r="E682" s="589" t="s">
        <v>1055</v>
      </c>
      <c r="F682" s="589" t="s">
        <v>1059</v>
      </c>
      <c r="G682" s="590">
        <v>75</v>
      </c>
      <c r="H682" s="590">
        <v>58870</v>
      </c>
      <c r="I682" s="590">
        <v>53840</v>
      </c>
      <c r="J682" s="590">
        <v>250</v>
      </c>
      <c r="K682" s="590">
        <v>9250</v>
      </c>
      <c r="L682" s="590">
        <v>10070</v>
      </c>
      <c r="M682" s="590">
        <v>0</v>
      </c>
      <c r="N682" s="589" t="s">
        <v>1045</v>
      </c>
      <c r="O682" s="589" t="s">
        <v>1045</v>
      </c>
      <c r="P682" s="589" t="s">
        <v>1045</v>
      </c>
    </row>
    <row r="683" spans="1:16" s="238" customFormat="1">
      <c r="A683" s="590">
        <v>3015</v>
      </c>
      <c r="B683" s="589" t="s">
        <v>1049</v>
      </c>
      <c r="C683" s="589" t="s">
        <v>1048</v>
      </c>
      <c r="D683" s="590">
        <v>4869</v>
      </c>
      <c r="E683" s="589" t="s">
        <v>1047</v>
      </c>
      <c r="F683" s="589" t="s">
        <v>1057</v>
      </c>
      <c r="G683" s="590">
        <v>200</v>
      </c>
      <c r="H683" s="590">
        <f>61020*1.05</f>
        <v>64071</v>
      </c>
      <c r="I683" s="590">
        <f>55010*1.05</f>
        <v>57760.5</v>
      </c>
      <c r="J683" s="590">
        <f>250*1.1</f>
        <v>275</v>
      </c>
      <c r="K683" s="590">
        <f>9250*1.19</f>
        <v>11007.5</v>
      </c>
      <c r="L683" s="590">
        <f>10070*1.1</f>
        <v>11077</v>
      </c>
      <c r="M683" s="589" t="s">
        <v>1045</v>
      </c>
      <c r="N683" s="589" t="s">
        <v>1045</v>
      </c>
      <c r="O683" s="589" t="s">
        <v>1045</v>
      </c>
      <c r="P683" s="589" t="s">
        <v>1045</v>
      </c>
    </row>
    <row r="684" spans="1:16" s="238" customFormat="1">
      <c r="A684" s="590">
        <v>3015</v>
      </c>
      <c r="B684" s="589" t="s">
        <v>1049</v>
      </c>
      <c r="C684" s="589" t="s">
        <v>1052</v>
      </c>
      <c r="D684" s="590">
        <v>7926</v>
      </c>
      <c r="E684" s="589" t="s">
        <v>1047</v>
      </c>
      <c r="F684" s="589" t="s">
        <v>1058</v>
      </c>
      <c r="G684" s="590">
        <v>200</v>
      </c>
      <c r="H684" s="590">
        <v>58870</v>
      </c>
      <c r="I684" s="590">
        <v>53840</v>
      </c>
      <c r="J684" s="590">
        <v>250</v>
      </c>
      <c r="K684" s="590">
        <v>9250</v>
      </c>
      <c r="L684" s="590">
        <v>10070</v>
      </c>
      <c r="M684" s="590">
        <v>0</v>
      </c>
      <c r="N684" s="589" t="s">
        <v>1045</v>
      </c>
      <c r="O684" s="589" t="s">
        <v>1045</v>
      </c>
      <c r="P684" s="589" t="s">
        <v>1045</v>
      </c>
    </row>
    <row r="685" spans="1:16" s="238" customFormat="1">
      <c r="A685" s="590">
        <v>3015</v>
      </c>
      <c r="B685" s="589" t="s">
        <v>1049</v>
      </c>
      <c r="C685" s="589" t="s">
        <v>1052</v>
      </c>
      <c r="D685" s="590">
        <v>7926</v>
      </c>
      <c r="E685" s="589" t="s">
        <v>1055</v>
      </c>
      <c r="F685" s="589" t="s">
        <v>1058</v>
      </c>
      <c r="G685" s="590">
        <v>75</v>
      </c>
      <c r="H685" s="590">
        <v>58870</v>
      </c>
      <c r="I685" s="590">
        <v>53840</v>
      </c>
      <c r="J685" s="590">
        <v>250</v>
      </c>
      <c r="K685" s="590">
        <v>9250</v>
      </c>
      <c r="L685" s="590">
        <v>10070</v>
      </c>
      <c r="M685" s="590">
        <v>0</v>
      </c>
      <c r="N685" s="589" t="s">
        <v>1045</v>
      </c>
      <c r="O685" s="589" t="s">
        <v>1045</v>
      </c>
      <c r="P685" s="589" t="s">
        <v>1045</v>
      </c>
    </row>
    <row r="686" spans="1:16" s="238" customFormat="1">
      <c r="A686" s="590">
        <v>3015</v>
      </c>
      <c r="B686" s="589" t="s">
        <v>1049</v>
      </c>
      <c r="C686" s="589" t="s">
        <v>1048</v>
      </c>
      <c r="D686" s="590">
        <v>4920</v>
      </c>
      <c r="E686" s="589" t="s">
        <v>1055</v>
      </c>
      <c r="F686" s="589" t="s">
        <v>1057</v>
      </c>
      <c r="G686" s="590">
        <v>75</v>
      </c>
      <c r="H686" s="590">
        <f>61020*1.05</f>
        <v>64071</v>
      </c>
      <c r="I686" s="590">
        <f>55010*1.05</f>
        <v>57760.5</v>
      </c>
      <c r="J686" s="590">
        <f>250*1.1</f>
        <v>275</v>
      </c>
      <c r="K686" s="590">
        <f>9250*1.19</f>
        <v>11007.5</v>
      </c>
      <c r="L686" s="590">
        <f>10070*1.1</f>
        <v>11077</v>
      </c>
      <c r="M686" s="589" t="s">
        <v>1045</v>
      </c>
      <c r="N686" s="589" t="s">
        <v>1045</v>
      </c>
      <c r="O686" s="589" t="s">
        <v>1045</v>
      </c>
      <c r="P686" s="589" t="s">
        <v>1045</v>
      </c>
    </row>
    <row r="687" spans="1:16" s="238" customFormat="1">
      <c r="A687" s="590">
        <v>3015</v>
      </c>
      <c r="B687" s="589" t="s">
        <v>1049</v>
      </c>
      <c r="C687" s="589" t="s">
        <v>1048</v>
      </c>
      <c r="D687" s="590">
        <v>5550</v>
      </c>
      <c r="E687" s="589" t="s">
        <v>1050</v>
      </c>
      <c r="F687" s="589" t="s">
        <v>1056</v>
      </c>
      <c r="G687" s="590">
        <v>325</v>
      </c>
      <c r="H687" s="590">
        <f>61020*1.05</f>
        <v>64071</v>
      </c>
      <c r="I687" s="590">
        <f>55010*1.05</f>
        <v>57760.5</v>
      </c>
      <c r="J687" s="590">
        <f>250*1.1</f>
        <v>275</v>
      </c>
      <c r="K687" s="590">
        <f>9250*1.19</f>
        <v>11007.5</v>
      </c>
      <c r="L687" s="590">
        <f>10070*1.1</f>
        <v>11077</v>
      </c>
      <c r="M687" s="589" t="s">
        <v>1045</v>
      </c>
      <c r="N687" s="589" t="s">
        <v>1045</v>
      </c>
      <c r="O687" s="589" t="s">
        <v>1045</v>
      </c>
      <c r="P687" s="589" t="s">
        <v>1045</v>
      </c>
    </row>
    <row r="688" spans="1:16" s="238" customFormat="1">
      <c r="A688" s="590">
        <v>3015</v>
      </c>
      <c r="B688" s="589" t="s">
        <v>1049</v>
      </c>
      <c r="C688" s="589" t="s">
        <v>1052</v>
      </c>
      <c r="D688" s="590">
        <v>7929</v>
      </c>
      <c r="E688" s="589" t="s">
        <v>1047</v>
      </c>
      <c r="F688" s="589" t="s">
        <v>1054</v>
      </c>
      <c r="G688" s="590">
        <v>200</v>
      </c>
      <c r="H688" s="590">
        <v>58870</v>
      </c>
      <c r="I688" s="590">
        <v>53840</v>
      </c>
      <c r="J688" s="590">
        <v>250</v>
      </c>
      <c r="K688" s="590">
        <v>9250</v>
      </c>
      <c r="L688" s="590">
        <v>10070</v>
      </c>
      <c r="M688" s="590">
        <v>0</v>
      </c>
      <c r="N688" s="589" t="s">
        <v>1045</v>
      </c>
      <c r="O688" s="589" t="s">
        <v>1045</v>
      </c>
      <c r="P688" s="589" t="s">
        <v>1045</v>
      </c>
    </row>
    <row r="689" spans="1:16" s="238" customFormat="1">
      <c r="A689" s="590">
        <v>3015</v>
      </c>
      <c r="B689" s="589" t="s">
        <v>1049</v>
      </c>
      <c r="C689" s="589" t="s">
        <v>1052</v>
      </c>
      <c r="D689" s="590">
        <v>7929</v>
      </c>
      <c r="E689" s="589" t="s">
        <v>1055</v>
      </c>
      <c r="F689" s="589" t="s">
        <v>1054</v>
      </c>
      <c r="G689" s="590">
        <v>75</v>
      </c>
      <c r="H689" s="590">
        <v>58870</v>
      </c>
      <c r="I689" s="590">
        <v>53840</v>
      </c>
      <c r="J689" s="590">
        <v>250</v>
      </c>
      <c r="K689" s="590">
        <v>9250</v>
      </c>
      <c r="L689" s="590">
        <v>10070</v>
      </c>
      <c r="M689" s="590">
        <v>0</v>
      </c>
      <c r="N689" s="589" t="s">
        <v>1045</v>
      </c>
      <c r="O689" s="589" t="s">
        <v>1045</v>
      </c>
      <c r="P689" s="589" t="s">
        <v>1045</v>
      </c>
    </row>
    <row r="690" spans="1:16" s="238" customFormat="1">
      <c r="A690" s="590">
        <v>3015</v>
      </c>
      <c r="B690" s="589" t="s">
        <v>1049</v>
      </c>
      <c r="C690" s="589" t="s">
        <v>1048</v>
      </c>
      <c r="D690" s="590">
        <v>3402</v>
      </c>
      <c r="E690" s="589" t="s">
        <v>1050</v>
      </c>
      <c r="F690" s="589" t="s">
        <v>1046</v>
      </c>
      <c r="G690" s="590">
        <v>350</v>
      </c>
      <c r="H690" s="590">
        <f>58870*1.05</f>
        <v>61813.5</v>
      </c>
      <c r="I690" s="590">
        <f>52860*1.05</f>
        <v>55503</v>
      </c>
      <c r="J690" s="590">
        <f>250*1.1</f>
        <v>275</v>
      </c>
      <c r="K690" s="590">
        <f>9250*1.19</f>
        <v>11007.5</v>
      </c>
      <c r="L690" s="590">
        <f>10070*1.1</f>
        <v>11077</v>
      </c>
      <c r="M690" s="589" t="s">
        <v>1045</v>
      </c>
      <c r="N690" s="589" t="s">
        <v>1045</v>
      </c>
      <c r="O690" s="589" t="s">
        <v>1045</v>
      </c>
      <c r="P690" s="589" t="s">
        <v>1045</v>
      </c>
    </row>
    <row r="691" spans="1:16" s="238" customFormat="1">
      <c r="A691" s="590">
        <v>3015</v>
      </c>
      <c r="B691" s="589" t="s">
        <v>1049</v>
      </c>
      <c r="C691" s="589" t="s">
        <v>1048</v>
      </c>
      <c r="D691" s="590">
        <v>3402</v>
      </c>
      <c r="E691" s="589" t="s">
        <v>1047</v>
      </c>
      <c r="F691" s="589" t="s">
        <v>1046</v>
      </c>
      <c r="G691" s="590">
        <v>225</v>
      </c>
      <c r="H691" s="590">
        <f>58870*1.05</f>
        <v>61813.5</v>
      </c>
      <c r="I691" s="590">
        <f>52860*1.05</f>
        <v>55503</v>
      </c>
      <c r="J691" s="590">
        <f>250*1.1</f>
        <v>275</v>
      </c>
      <c r="K691" s="590">
        <f>9250*1.19</f>
        <v>11007.5</v>
      </c>
      <c r="L691" s="590">
        <f>10070*1.1</f>
        <v>11077</v>
      </c>
      <c r="M691" s="589" t="s">
        <v>1045</v>
      </c>
      <c r="N691" s="589" t="s">
        <v>1045</v>
      </c>
      <c r="O691" s="589" t="s">
        <v>1045</v>
      </c>
      <c r="P691" s="589" t="s">
        <v>1045</v>
      </c>
    </row>
    <row r="692" spans="1:16" s="238" customFormat="1">
      <c r="A692" s="590">
        <v>3015</v>
      </c>
      <c r="B692" s="589" t="s">
        <v>1049</v>
      </c>
      <c r="C692" s="589" t="s">
        <v>1052</v>
      </c>
      <c r="D692" s="590">
        <v>8064</v>
      </c>
      <c r="E692" s="589" t="s">
        <v>1050</v>
      </c>
      <c r="F692" s="589" t="s">
        <v>1053</v>
      </c>
      <c r="G692" s="590">
        <v>325</v>
      </c>
      <c r="H692" s="590">
        <v>58870</v>
      </c>
      <c r="I692" s="590">
        <v>53840</v>
      </c>
      <c r="J692" s="590">
        <v>250</v>
      </c>
      <c r="K692" s="590">
        <v>9250</v>
      </c>
      <c r="L692" s="590">
        <v>10070</v>
      </c>
      <c r="M692" s="590">
        <v>0</v>
      </c>
      <c r="N692" s="589" t="s">
        <v>1045</v>
      </c>
      <c r="O692" s="589" t="s">
        <v>1045</v>
      </c>
      <c r="P692" s="589" t="s">
        <v>1045</v>
      </c>
    </row>
    <row r="693" spans="1:16" s="238" customFormat="1">
      <c r="A693" s="590">
        <v>3015</v>
      </c>
      <c r="B693" s="589" t="s">
        <v>1049</v>
      </c>
      <c r="C693" s="589" t="s">
        <v>1052</v>
      </c>
      <c r="D693" s="590">
        <v>8064</v>
      </c>
      <c r="E693" s="589" t="s">
        <v>1047</v>
      </c>
      <c r="F693" s="589" t="s">
        <v>1053</v>
      </c>
      <c r="G693" s="590">
        <v>200</v>
      </c>
      <c r="H693" s="590">
        <v>58870</v>
      </c>
      <c r="I693" s="590">
        <v>53840</v>
      </c>
      <c r="J693" s="590">
        <v>250</v>
      </c>
      <c r="K693" s="590">
        <v>9250</v>
      </c>
      <c r="L693" s="590">
        <v>10070</v>
      </c>
      <c r="M693" s="590">
        <v>0</v>
      </c>
      <c r="N693" s="589" t="s">
        <v>1045</v>
      </c>
      <c r="O693" s="589" t="s">
        <v>1045</v>
      </c>
      <c r="P693" s="589" t="s">
        <v>1045</v>
      </c>
    </row>
    <row r="694" spans="1:16" s="238" customFormat="1">
      <c r="A694" s="590">
        <v>3015</v>
      </c>
      <c r="B694" s="589" t="s">
        <v>1049</v>
      </c>
      <c r="C694" s="589" t="s">
        <v>1048</v>
      </c>
      <c r="D694" s="590">
        <v>4835</v>
      </c>
      <c r="E694" s="589" t="s">
        <v>1050</v>
      </c>
      <c r="F694" s="589" t="s">
        <v>1046</v>
      </c>
      <c r="G694" s="590">
        <v>350</v>
      </c>
      <c r="H694" s="590">
        <f>58870*1.05</f>
        <v>61813.5</v>
      </c>
      <c r="I694" s="590">
        <f>52860*1.05</f>
        <v>55503</v>
      </c>
      <c r="J694" s="590">
        <f>250*1.1</f>
        <v>275</v>
      </c>
      <c r="K694" s="590">
        <f>9250*1.19</f>
        <v>11007.5</v>
      </c>
      <c r="L694" s="590">
        <f>10070*1.1</f>
        <v>11077</v>
      </c>
      <c r="M694" s="589" t="s">
        <v>1045</v>
      </c>
      <c r="N694" s="589" t="s">
        <v>1045</v>
      </c>
      <c r="O694" s="589" t="s">
        <v>1045</v>
      </c>
      <c r="P694" s="589" t="s">
        <v>1045</v>
      </c>
    </row>
    <row r="695" spans="1:16" s="238" customFormat="1">
      <c r="A695" s="590">
        <v>3015</v>
      </c>
      <c r="B695" s="589" t="s">
        <v>1049</v>
      </c>
      <c r="C695" s="589" t="s">
        <v>1048</v>
      </c>
      <c r="D695" s="590">
        <v>4835</v>
      </c>
      <c r="E695" s="589" t="s">
        <v>1047</v>
      </c>
      <c r="F695" s="589" t="s">
        <v>1046</v>
      </c>
      <c r="G695" s="590">
        <v>225</v>
      </c>
      <c r="H695" s="590">
        <f>58870*1.05</f>
        <v>61813.5</v>
      </c>
      <c r="I695" s="590">
        <f>52860*1.05</f>
        <v>55503</v>
      </c>
      <c r="J695" s="590">
        <f>250*1.1</f>
        <v>275</v>
      </c>
      <c r="K695" s="590">
        <f>9250*1.19</f>
        <v>11007.5</v>
      </c>
      <c r="L695" s="590">
        <f>10070*1.1</f>
        <v>11077</v>
      </c>
      <c r="M695" s="589" t="s">
        <v>1045</v>
      </c>
      <c r="N695" s="589" t="s">
        <v>1045</v>
      </c>
      <c r="O695" s="589" t="s">
        <v>1045</v>
      </c>
      <c r="P695" s="589" t="s">
        <v>1045</v>
      </c>
    </row>
    <row r="696" spans="1:16" s="238" customFormat="1">
      <c r="A696" s="590">
        <v>3015</v>
      </c>
      <c r="B696" s="589" t="s">
        <v>1049</v>
      </c>
      <c r="C696" s="589" t="s">
        <v>1052</v>
      </c>
      <c r="D696" s="590">
        <v>8234</v>
      </c>
      <c r="E696" s="589" t="s">
        <v>1050</v>
      </c>
      <c r="F696" s="589" t="s">
        <v>1051</v>
      </c>
      <c r="G696" s="590">
        <v>325</v>
      </c>
      <c r="H696" s="590">
        <v>58870</v>
      </c>
      <c r="I696" s="590">
        <v>53840</v>
      </c>
      <c r="J696" s="590">
        <v>250</v>
      </c>
      <c r="K696" s="590">
        <v>9250</v>
      </c>
      <c r="L696" s="590">
        <v>10070</v>
      </c>
      <c r="M696" s="590">
        <v>0</v>
      </c>
      <c r="N696" s="589" t="s">
        <v>1045</v>
      </c>
      <c r="O696" s="589" t="s">
        <v>1045</v>
      </c>
      <c r="P696" s="589" t="s">
        <v>1045</v>
      </c>
    </row>
    <row r="697" spans="1:16" s="238" customFormat="1">
      <c r="A697" s="590">
        <v>3015</v>
      </c>
      <c r="B697" s="589" t="s">
        <v>1049</v>
      </c>
      <c r="C697" s="589" t="s">
        <v>1052</v>
      </c>
      <c r="D697" s="590">
        <v>8234</v>
      </c>
      <c r="E697" s="589" t="s">
        <v>1047</v>
      </c>
      <c r="F697" s="589" t="s">
        <v>1051</v>
      </c>
      <c r="G697" s="590">
        <v>200</v>
      </c>
      <c r="H697" s="590">
        <v>58870</v>
      </c>
      <c r="I697" s="590">
        <v>53840</v>
      </c>
      <c r="J697" s="590">
        <v>250</v>
      </c>
      <c r="K697" s="590">
        <v>9250</v>
      </c>
      <c r="L697" s="590">
        <v>10070</v>
      </c>
      <c r="M697" s="590">
        <v>0</v>
      </c>
      <c r="N697" s="589" t="s">
        <v>1045</v>
      </c>
      <c r="O697" s="589" t="s">
        <v>1045</v>
      </c>
      <c r="P697" s="589" t="s">
        <v>1045</v>
      </c>
    </row>
    <row r="698" spans="1:16" s="238" customFormat="1">
      <c r="A698" s="590">
        <v>3015</v>
      </c>
      <c r="B698" s="589" t="s">
        <v>1049</v>
      </c>
      <c r="C698" s="589" t="s">
        <v>1048</v>
      </c>
      <c r="D698" s="590">
        <v>6958</v>
      </c>
      <c r="E698" s="589" t="s">
        <v>1050</v>
      </c>
      <c r="F698" s="589" t="s">
        <v>1046</v>
      </c>
      <c r="G698" s="590">
        <v>350</v>
      </c>
      <c r="H698" s="590">
        <f>58870*1.05</f>
        <v>61813.5</v>
      </c>
      <c r="I698" s="590">
        <f>52860*1.05</f>
        <v>55503</v>
      </c>
      <c r="J698" s="590">
        <f>250*1.1</f>
        <v>275</v>
      </c>
      <c r="K698" s="590">
        <f>9250*1.19</f>
        <v>11007.5</v>
      </c>
      <c r="L698" s="590">
        <f>10070*1.1</f>
        <v>11077</v>
      </c>
      <c r="M698" s="589" t="s">
        <v>1045</v>
      </c>
      <c r="N698" s="589" t="s">
        <v>1045</v>
      </c>
      <c r="O698" s="589" t="s">
        <v>1045</v>
      </c>
      <c r="P698" s="589" t="s">
        <v>1045</v>
      </c>
    </row>
    <row r="699" spans="1:16" s="238" customFormat="1">
      <c r="A699" s="590">
        <v>3015</v>
      </c>
      <c r="B699" s="589" t="s">
        <v>1049</v>
      </c>
      <c r="C699" s="589" t="s">
        <v>1048</v>
      </c>
      <c r="D699" s="590">
        <v>6958</v>
      </c>
      <c r="E699" s="589" t="s">
        <v>1047</v>
      </c>
      <c r="F699" s="589" t="s">
        <v>1046</v>
      </c>
      <c r="G699" s="590">
        <v>225</v>
      </c>
      <c r="H699" s="590">
        <f>58870*1.05</f>
        <v>61813.5</v>
      </c>
      <c r="I699" s="590">
        <f>52860*1.05</f>
        <v>55503</v>
      </c>
      <c r="J699" s="590">
        <f>250*1.1</f>
        <v>275</v>
      </c>
      <c r="K699" s="590">
        <f>9250*1.19</f>
        <v>11007.5</v>
      </c>
      <c r="L699" s="590">
        <f>10070*1.1</f>
        <v>11077</v>
      </c>
      <c r="M699" s="589" t="s">
        <v>1045</v>
      </c>
      <c r="N699" s="589" t="s">
        <v>1045</v>
      </c>
      <c r="O699" s="589" t="s">
        <v>1045</v>
      </c>
      <c r="P699" s="589" t="s">
        <v>1045</v>
      </c>
    </row>
  </sheetData>
  <autoFilter ref="A5:P699"/>
  <mergeCells count="1">
    <mergeCell ref="A1:C1"/>
  </mergeCells>
  <hyperlinks>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enableFormatConditionsCalculation="0"/>
  <dimension ref="A1:J286"/>
  <sheetViews>
    <sheetView zoomScale="80" zoomScaleNormal="80" workbookViewId="0">
      <pane ySplit="7" topLeftCell="A8" activePane="bottomLeft" state="frozen"/>
      <selection activeCell="Q48" sqref="Q48"/>
      <selection pane="bottomLeft" sqref="A1:B1"/>
    </sheetView>
  </sheetViews>
  <sheetFormatPr defaultColWidth="9.28515625" defaultRowHeight="12.75"/>
  <cols>
    <col min="1" max="1" width="6.7109375" customWidth="1"/>
    <col min="2" max="2" width="67.42578125" customWidth="1"/>
    <col min="3" max="3" width="11.7109375" customWidth="1"/>
    <col min="4" max="4" width="11.85546875" customWidth="1"/>
    <col min="5" max="6" width="10.7109375" customWidth="1"/>
    <col min="7" max="7" width="14.42578125" customWidth="1"/>
    <col min="8" max="8" width="19" customWidth="1"/>
  </cols>
  <sheetData>
    <row r="1" spans="1:10" ht="28.5" customHeight="1" thickBot="1">
      <c r="A1" s="700" t="s">
        <v>876</v>
      </c>
      <c r="B1" s="701"/>
      <c r="C1" s="5"/>
      <c r="D1" s="13" t="s">
        <v>202</v>
      </c>
      <c r="E1" s="13"/>
      <c r="F1" s="14" t="s">
        <v>132</v>
      </c>
      <c r="G1" s="1"/>
      <c r="H1" s="1"/>
      <c r="I1" s="1"/>
      <c r="J1" s="1"/>
    </row>
    <row r="2" spans="1:10" ht="13.5" thickBot="1">
      <c r="A2" s="487"/>
      <c r="B2" s="488" t="s">
        <v>316</v>
      </c>
      <c r="C2" s="487"/>
      <c r="D2" s="487"/>
      <c r="E2" s="489" t="s">
        <v>523</v>
      </c>
      <c r="F2" s="487"/>
      <c r="G2" s="490"/>
      <c r="H2" s="491"/>
    </row>
    <row r="3" spans="1:10">
      <c r="A3" s="492"/>
      <c r="B3" s="492"/>
      <c r="C3" s="493"/>
      <c r="D3" s="493"/>
      <c r="E3" s="492"/>
      <c r="F3" s="492"/>
      <c r="G3" s="491"/>
      <c r="H3" s="492"/>
    </row>
    <row r="4" spans="1:10">
      <c r="A4" s="494"/>
      <c r="B4" s="491"/>
      <c r="C4" s="495" t="s">
        <v>71</v>
      </c>
      <c r="D4" s="496"/>
      <c r="E4" s="497" t="s">
        <v>72</v>
      </c>
      <c r="F4" s="498"/>
      <c r="G4" s="499"/>
      <c r="H4" s="499"/>
    </row>
    <row r="5" spans="1:10" ht="26.1" customHeight="1">
      <c r="A5" s="500" t="s">
        <v>78</v>
      </c>
      <c r="B5" s="501" t="s">
        <v>426</v>
      </c>
      <c r="C5" s="502" t="s">
        <v>298</v>
      </c>
      <c r="D5" s="503" t="s">
        <v>300</v>
      </c>
      <c r="E5" s="502" t="s">
        <v>298</v>
      </c>
      <c r="F5" s="502" t="s">
        <v>300</v>
      </c>
      <c r="G5" s="504"/>
      <c r="H5" s="504"/>
    </row>
    <row r="6" spans="1:10">
      <c r="A6" s="505"/>
      <c r="B6" s="506"/>
      <c r="C6" s="507" t="s">
        <v>428</v>
      </c>
      <c r="D6" s="507" t="s">
        <v>428</v>
      </c>
      <c r="E6" s="508" t="s">
        <v>428</v>
      </c>
      <c r="F6" s="507" t="s">
        <v>428</v>
      </c>
      <c r="G6" s="504"/>
      <c r="H6" s="504"/>
    </row>
    <row r="7" spans="1:10">
      <c r="A7" s="509"/>
      <c r="B7" s="491"/>
      <c r="C7" s="491"/>
      <c r="D7" s="491"/>
      <c r="E7" s="510"/>
      <c r="F7" s="510"/>
      <c r="G7" s="510"/>
      <c r="H7" s="510"/>
    </row>
    <row r="8" spans="1:10" ht="19.5">
      <c r="A8" s="511"/>
      <c r="B8" s="727" t="s">
        <v>523</v>
      </c>
      <c r="C8" s="728"/>
      <c r="D8" s="728"/>
      <c r="E8" s="728"/>
      <c r="F8" s="728"/>
      <c r="G8" s="728"/>
      <c r="H8" s="728"/>
    </row>
    <row r="9" spans="1:10">
      <c r="A9" s="511">
        <v>3516</v>
      </c>
      <c r="B9" s="512" t="s">
        <v>584</v>
      </c>
      <c r="C9" s="513">
        <v>15670</v>
      </c>
      <c r="D9" s="513">
        <v>3680</v>
      </c>
      <c r="E9" s="514">
        <f>+C9*1.07</f>
        <v>16766.900000000001</v>
      </c>
      <c r="F9" s="514">
        <f>+D9*1.19</f>
        <v>4379.2</v>
      </c>
      <c r="G9" s="504"/>
      <c r="H9" s="515"/>
    </row>
    <row r="10" spans="1:10">
      <c r="A10" s="511">
        <v>3516</v>
      </c>
      <c r="B10" s="512" t="s">
        <v>524</v>
      </c>
      <c r="C10" s="513">
        <v>13090</v>
      </c>
      <c r="D10" s="516">
        <v>3680</v>
      </c>
      <c r="E10" s="514">
        <f>+C10*1.07</f>
        <v>14006.300000000001</v>
      </c>
      <c r="F10" s="514">
        <f>+D10*1.19</f>
        <v>4379.2</v>
      </c>
      <c r="G10" s="517"/>
      <c r="H10" s="517"/>
    </row>
    <row r="11" spans="1:10" ht="13.15" customHeight="1">
      <c r="A11" s="511">
        <v>3554</v>
      </c>
      <c r="B11" s="512" t="s">
        <v>585</v>
      </c>
      <c r="C11" s="513">
        <v>36200</v>
      </c>
      <c r="D11" s="513">
        <v>6390</v>
      </c>
      <c r="E11" s="514">
        <f>+C11*1.07</f>
        <v>38734</v>
      </c>
      <c r="F11" s="514">
        <f>+D11*1.19</f>
        <v>7604.0999999999995</v>
      </c>
      <c r="G11" s="504"/>
      <c r="H11" s="726"/>
    </row>
    <row r="12" spans="1:10">
      <c r="A12" s="511">
        <v>3554</v>
      </c>
      <c r="B12" s="512" t="s">
        <v>525</v>
      </c>
      <c r="C12" s="513">
        <v>33610</v>
      </c>
      <c r="D12" s="513">
        <v>6390</v>
      </c>
      <c r="E12" s="514">
        <f>+C12*1.07</f>
        <v>35962.700000000004</v>
      </c>
      <c r="F12" s="514">
        <f>+D12*1.19</f>
        <v>7604.0999999999995</v>
      </c>
      <c r="G12" s="504"/>
      <c r="H12" s="726"/>
    </row>
    <row r="13" spans="1:10">
      <c r="A13" s="518"/>
      <c r="B13" s="519"/>
      <c r="C13" s="520"/>
      <c r="D13" s="520"/>
      <c r="E13" s="519"/>
      <c r="F13" s="519"/>
      <c r="G13" s="521"/>
      <c r="H13" s="522"/>
    </row>
    <row r="98" spans="2:8">
      <c r="B98" s="694"/>
      <c r="C98" s="694"/>
      <c r="D98" s="694"/>
      <c r="E98" s="694"/>
      <c r="F98" s="694"/>
      <c r="G98" s="694"/>
      <c r="H98" s="694"/>
    </row>
    <row r="102" spans="2:8">
      <c r="B102" s="694"/>
      <c r="C102" s="694"/>
      <c r="D102" s="694"/>
      <c r="E102" s="694"/>
      <c r="F102" s="694"/>
      <c r="G102" s="694"/>
      <c r="H102" s="694"/>
    </row>
    <row r="112" spans="2:8">
      <c r="B112" s="694"/>
      <c r="C112" s="694"/>
      <c r="D112" s="694"/>
      <c r="E112" s="694"/>
      <c r="F112" s="694"/>
      <c r="G112" s="694"/>
      <c r="H112" s="694"/>
    </row>
    <row r="117" spans="2:8">
      <c r="B117" s="694"/>
      <c r="C117" s="694"/>
      <c r="D117" s="694"/>
      <c r="E117" s="694"/>
      <c r="F117" s="694"/>
      <c r="G117" s="694"/>
      <c r="H117" s="694"/>
    </row>
    <row r="121" spans="2:8">
      <c r="B121" s="694"/>
      <c r="C121" s="694"/>
      <c r="D121" s="694"/>
      <c r="E121" s="694"/>
      <c r="F121" s="694"/>
      <c r="G121" s="694"/>
      <c r="H121" s="694"/>
    </row>
    <row r="153" spans="2:8">
      <c r="B153" s="694"/>
      <c r="C153" s="694"/>
      <c r="D153" s="694"/>
      <c r="E153" s="694"/>
      <c r="F153" s="694"/>
      <c r="G153" s="694"/>
      <c r="H153" s="694"/>
    </row>
    <row r="156" spans="2:8">
      <c r="B156" s="694"/>
      <c r="C156" s="694"/>
      <c r="D156" s="694"/>
      <c r="E156" s="694"/>
      <c r="F156" s="694"/>
      <c r="G156" s="694"/>
      <c r="H156" s="694"/>
    </row>
    <row r="158" spans="2:8">
      <c r="B158" s="694"/>
      <c r="C158" s="694"/>
      <c r="D158" s="694"/>
      <c r="E158" s="694"/>
      <c r="F158" s="694"/>
      <c r="G158" s="694"/>
      <c r="H158" s="694"/>
    </row>
    <row r="164" spans="2:8">
      <c r="B164" s="694"/>
      <c r="C164" s="694"/>
      <c r="D164" s="694"/>
      <c r="E164" s="694"/>
      <c r="F164" s="694"/>
      <c r="G164" s="694"/>
      <c r="H164" s="694"/>
    </row>
    <row r="168" spans="2:8">
      <c r="B168" s="694"/>
      <c r="C168" s="694"/>
      <c r="D168" s="694"/>
      <c r="E168" s="694"/>
      <c r="F168" s="694"/>
      <c r="G168" s="694"/>
      <c r="H168" s="694"/>
    </row>
    <row r="173" spans="2:8">
      <c r="B173" s="694"/>
      <c r="C173" s="694"/>
      <c r="D173" s="694"/>
      <c r="E173" s="694"/>
      <c r="F173" s="694"/>
      <c r="G173" s="694"/>
      <c r="H173" s="694"/>
    </row>
    <row r="251" ht="22.15" customHeight="1"/>
    <row r="263" spans="2:8">
      <c r="B263" s="694"/>
      <c r="C263" s="694"/>
      <c r="D263" s="694"/>
      <c r="E263" s="694"/>
      <c r="F263" s="694"/>
      <c r="G263" s="694"/>
      <c r="H263" s="694"/>
    </row>
    <row r="267" spans="2:8">
      <c r="B267" s="694"/>
      <c r="C267" s="694"/>
      <c r="D267" s="694"/>
      <c r="E267" s="694"/>
      <c r="F267" s="694"/>
      <c r="G267" s="694"/>
      <c r="H267" s="694"/>
    </row>
    <row r="277" spans="2:8">
      <c r="B277" s="694"/>
      <c r="C277" s="694"/>
      <c r="D277" s="694"/>
      <c r="E277" s="694"/>
      <c r="F277" s="694"/>
      <c r="G277" s="694"/>
      <c r="H277" s="694"/>
    </row>
    <row r="282" spans="2:8">
      <c r="B282" s="694"/>
      <c r="C282" s="694"/>
      <c r="D282" s="694"/>
      <c r="E282" s="694"/>
      <c r="F282" s="694"/>
      <c r="G282" s="694"/>
      <c r="H282" s="694"/>
    </row>
    <row r="286" spans="2:8">
      <c r="B286" s="694"/>
      <c r="C286" s="694"/>
      <c r="D286" s="694"/>
      <c r="E286" s="694"/>
      <c r="F286" s="694"/>
      <c r="G286" s="694"/>
      <c r="H286" s="694"/>
    </row>
  </sheetData>
  <mergeCells count="19">
    <mergeCell ref="A1:B1"/>
    <mergeCell ref="H11:H12"/>
    <mergeCell ref="B8:H8"/>
    <mergeCell ref="B156:H156"/>
    <mergeCell ref="B158:H158"/>
    <mergeCell ref="B153:H153"/>
    <mergeCell ref="B121:H121"/>
    <mergeCell ref="B98:H98"/>
    <mergeCell ref="B112:H112"/>
    <mergeCell ref="B102:H102"/>
    <mergeCell ref="B117:H117"/>
    <mergeCell ref="B286:H286"/>
    <mergeCell ref="B263:H263"/>
    <mergeCell ref="B277:H277"/>
    <mergeCell ref="B267:H267"/>
    <mergeCell ref="B164:H164"/>
    <mergeCell ref="B168:H168"/>
    <mergeCell ref="B173:H173"/>
    <mergeCell ref="B282:H282"/>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80" zoomScaleNormal="80" workbookViewId="0">
      <selection activeCell="B37" sqref="B37"/>
    </sheetView>
  </sheetViews>
  <sheetFormatPr defaultRowHeight="12.75"/>
  <cols>
    <col min="2" max="2" width="68" customWidth="1"/>
    <col min="3" max="3" width="16.42578125" customWidth="1"/>
    <col min="4" max="4" width="11.5703125" customWidth="1"/>
    <col min="5" max="5" width="12" customWidth="1"/>
    <col min="6" max="6" width="13" customWidth="1"/>
    <col min="7" max="7" width="10.85546875" customWidth="1"/>
    <col min="8" max="8" width="12.42578125" customWidth="1"/>
    <col min="9" max="9" width="13.28515625" customWidth="1"/>
    <col min="10" max="10" width="11.28515625" customWidth="1"/>
    <col min="11" max="11" width="11.42578125" customWidth="1"/>
  </cols>
  <sheetData>
    <row r="1" spans="1:20" ht="21" thickBot="1">
      <c r="A1" s="700" t="s">
        <v>876</v>
      </c>
      <c r="B1" s="701"/>
      <c r="C1" s="13" t="s">
        <v>202</v>
      </c>
      <c r="D1" s="14" t="s">
        <v>132</v>
      </c>
      <c r="E1" s="1"/>
      <c r="F1" s="1"/>
      <c r="G1" s="1"/>
      <c r="H1" s="1"/>
    </row>
    <row r="2" spans="1:20" ht="13.5" thickBot="1"/>
    <row r="3" spans="1:20" ht="13.5" thickBot="1">
      <c r="A3" s="523"/>
      <c r="B3" s="213" t="s">
        <v>7</v>
      </c>
      <c r="C3" s="523"/>
      <c r="D3" s="525"/>
      <c r="E3" s="524" t="s">
        <v>409</v>
      </c>
      <c r="F3" s="523"/>
      <c r="G3" s="523"/>
      <c r="H3" s="526"/>
      <c r="I3" s="526"/>
      <c r="J3" s="527"/>
    </row>
    <row r="4" spans="1:20">
      <c r="A4" s="528"/>
      <c r="B4" s="218"/>
      <c r="C4" s="528"/>
      <c r="D4" s="529"/>
      <c r="E4" s="360" t="s">
        <v>71</v>
      </c>
      <c r="F4" s="530"/>
      <c r="G4" s="530"/>
      <c r="H4" s="531" t="s">
        <v>72</v>
      </c>
      <c r="I4" s="530"/>
      <c r="J4" s="530"/>
    </row>
    <row r="5" spans="1:20" ht="25.5">
      <c r="A5" s="532" t="s">
        <v>78</v>
      </c>
      <c r="B5" s="339" t="s">
        <v>426</v>
      </c>
      <c r="C5" s="533" t="s">
        <v>4</v>
      </c>
      <c r="D5" s="535"/>
      <c r="E5" s="533" t="s">
        <v>298</v>
      </c>
      <c r="F5" s="536" t="s">
        <v>299</v>
      </c>
      <c r="G5" s="687" t="s">
        <v>586</v>
      </c>
      <c r="H5" s="536" t="s">
        <v>298</v>
      </c>
      <c r="I5" s="536" t="s">
        <v>299</v>
      </c>
      <c r="J5" s="537" t="s">
        <v>586</v>
      </c>
    </row>
    <row r="6" spans="1:20">
      <c r="A6" s="538"/>
      <c r="B6" s="223"/>
      <c r="C6" s="223"/>
      <c r="D6" s="535"/>
      <c r="E6" s="233" t="s">
        <v>5</v>
      </c>
      <c r="F6" s="233" t="s">
        <v>5</v>
      </c>
      <c r="G6" s="688" t="s">
        <v>5</v>
      </c>
      <c r="H6" s="233" t="s">
        <v>5</v>
      </c>
      <c r="I6" s="233" t="s">
        <v>5</v>
      </c>
      <c r="J6" s="539" t="s">
        <v>5</v>
      </c>
    </row>
    <row r="7" spans="1:20" ht="19.5">
      <c r="A7" s="243"/>
      <c r="B7" s="540" t="s">
        <v>6</v>
      </c>
      <c r="C7" s="541"/>
      <c r="D7" s="534"/>
      <c r="E7" s="541"/>
      <c r="F7" s="541"/>
      <c r="G7" s="542"/>
      <c r="H7" s="543"/>
      <c r="I7" s="541"/>
      <c r="J7" s="541"/>
      <c r="N7" s="694"/>
      <c r="O7" s="694"/>
      <c r="P7" s="694"/>
      <c r="Q7" s="694"/>
      <c r="R7" s="694"/>
      <c r="S7" s="694"/>
    </row>
    <row r="8" spans="1:20">
      <c r="A8" s="544">
        <v>120</v>
      </c>
      <c r="B8" s="315" t="s">
        <v>409</v>
      </c>
      <c r="C8" s="315" t="s">
        <v>309</v>
      </c>
      <c r="D8" s="535"/>
      <c r="E8" s="545">
        <v>52120</v>
      </c>
      <c r="F8" s="545">
        <v>8130</v>
      </c>
      <c r="G8" s="546">
        <v>5020</v>
      </c>
      <c r="H8" s="545">
        <f>+E8*1.06</f>
        <v>55247.200000000004</v>
      </c>
      <c r="I8" s="545">
        <f>+F8*1.16</f>
        <v>9430.7999999999993</v>
      </c>
      <c r="J8" s="545">
        <f>+G8*1.19</f>
        <v>5973.8</v>
      </c>
      <c r="N8" s="694"/>
      <c r="O8" s="694"/>
      <c r="P8" s="694"/>
      <c r="Q8" s="694"/>
      <c r="R8" s="694"/>
      <c r="S8" s="694"/>
      <c r="T8" s="694"/>
    </row>
    <row r="9" spans="1:20">
      <c r="A9" s="217"/>
      <c r="B9" s="547"/>
      <c r="C9" s="217"/>
      <c r="D9" s="535"/>
      <c r="E9" s="548"/>
      <c r="F9" s="549"/>
      <c r="G9" s="550"/>
      <c r="H9" s="551"/>
      <c r="I9" s="237"/>
      <c r="J9" s="545"/>
      <c r="N9" s="694"/>
      <c r="O9" s="694"/>
      <c r="P9" s="694"/>
      <c r="Q9" s="694"/>
      <c r="R9" s="694"/>
      <c r="S9" s="694"/>
      <c r="T9" s="694"/>
    </row>
    <row r="10" spans="1:20" ht="39" customHeight="1">
      <c r="A10" s="729" t="s">
        <v>587</v>
      </c>
      <c r="B10" s="730"/>
      <c r="C10" s="730"/>
      <c r="D10" s="730"/>
      <c r="E10" s="730"/>
      <c r="F10" s="730"/>
      <c r="G10" s="731"/>
      <c r="H10" s="237"/>
      <c r="I10" s="237"/>
      <c r="J10" s="545"/>
      <c r="O10" s="694"/>
      <c r="P10" s="694"/>
      <c r="Q10" s="694"/>
      <c r="R10" s="694"/>
      <c r="S10" s="694"/>
      <c r="T10" s="694"/>
    </row>
    <row r="11" spans="1:20">
      <c r="A11" s="237"/>
      <c r="B11" s="552" t="s">
        <v>409</v>
      </c>
      <c r="C11" s="237"/>
      <c r="D11" s="535"/>
      <c r="E11" s="548"/>
      <c r="F11" s="237"/>
      <c r="G11" s="553">
        <v>23060</v>
      </c>
      <c r="H11" s="237"/>
      <c r="I11" s="552"/>
      <c r="J11" s="545">
        <f>+G11*1.19</f>
        <v>27441.399999999998</v>
      </c>
    </row>
    <row r="12" spans="1:20">
      <c r="A12" s="223"/>
      <c r="B12" s="223"/>
      <c r="C12" s="223"/>
      <c r="D12" s="535"/>
      <c r="E12" s="223"/>
      <c r="F12" s="223"/>
      <c r="G12" s="554"/>
      <c r="H12" s="223"/>
      <c r="I12" s="555"/>
      <c r="J12" s="223"/>
    </row>
    <row r="13" spans="1:20">
      <c r="A13" s="217"/>
      <c r="B13" s="217"/>
      <c r="C13" s="217"/>
      <c r="D13" s="339"/>
      <c r="E13" s="556"/>
      <c r="F13" s="217"/>
      <c r="G13" s="217"/>
      <c r="H13" s="217"/>
      <c r="I13" s="557"/>
      <c r="J13" s="558"/>
    </row>
    <row r="14" spans="1:20">
      <c r="A14" s="556"/>
      <c r="B14" s="217"/>
      <c r="C14" s="556"/>
      <c r="D14" s="217"/>
      <c r="E14" s="217"/>
      <c r="F14" s="556"/>
      <c r="G14" s="556"/>
      <c r="H14" s="556"/>
      <c r="I14" s="217"/>
      <c r="J14" s="240"/>
      <c r="N14" s="694"/>
    </row>
    <row r="15" spans="1:20">
      <c r="A15" s="217"/>
      <c r="B15" s="218" t="s">
        <v>588</v>
      </c>
      <c r="C15" s="217"/>
      <c r="D15" s="217"/>
      <c r="E15" s="556"/>
      <c r="F15" s="237"/>
      <c r="G15" s="237"/>
      <c r="H15" s="237"/>
      <c r="I15" s="217"/>
      <c r="J15" s="217"/>
      <c r="N15" s="694"/>
    </row>
    <row r="22" spans="14:14">
      <c r="N22" s="694"/>
    </row>
    <row r="23" spans="14:14">
      <c r="N23" s="694"/>
    </row>
    <row r="24" spans="14:14">
      <c r="N24" s="694"/>
    </row>
  </sheetData>
  <mergeCells count="17">
    <mergeCell ref="S10:T10"/>
    <mergeCell ref="A1:B1"/>
    <mergeCell ref="R7:S7"/>
    <mergeCell ref="N8:N9"/>
    <mergeCell ref="O8:P8"/>
    <mergeCell ref="O9:P9"/>
    <mergeCell ref="Q8:R8"/>
    <mergeCell ref="Q9:R9"/>
    <mergeCell ref="S8:T8"/>
    <mergeCell ref="S9:T9"/>
    <mergeCell ref="A10:G10"/>
    <mergeCell ref="N14:N15"/>
    <mergeCell ref="N22:N24"/>
    <mergeCell ref="N7:O7"/>
    <mergeCell ref="P7:Q7"/>
    <mergeCell ref="O10:P10"/>
    <mergeCell ref="Q10:R10"/>
  </mergeCells>
  <phoneticPr fontId="0" type="noConversion"/>
  <hyperlinks>
    <hyperlink ref="C1" location="Kontaktpersoner!B28:F28" display="Kontaktperson"/>
    <hyperlink ref="D1" location="Indhold!A1" display="Tilbage til indholdsoversigten"/>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enableFormatConditionsCalculation="0"/>
  <dimension ref="A1:J14"/>
  <sheetViews>
    <sheetView zoomScale="80" zoomScaleNormal="80" workbookViewId="0">
      <selection activeCell="A2" sqref="A2"/>
    </sheetView>
  </sheetViews>
  <sheetFormatPr defaultRowHeight="12.75"/>
  <cols>
    <col min="2" max="2" width="26.5703125" customWidth="1"/>
    <col min="3" max="3" width="15.28515625" customWidth="1"/>
    <col min="5" max="5" width="14.7109375" customWidth="1"/>
  </cols>
  <sheetData>
    <row r="1" spans="1:10" ht="21" thickBot="1">
      <c r="A1" s="700" t="s">
        <v>876</v>
      </c>
      <c r="B1" s="701"/>
      <c r="C1" s="5"/>
      <c r="D1" s="13" t="s">
        <v>202</v>
      </c>
      <c r="E1" s="13"/>
      <c r="F1" s="14" t="s">
        <v>132</v>
      </c>
      <c r="G1" s="1"/>
      <c r="H1" s="1"/>
      <c r="I1" s="1"/>
      <c r="J1" s="1"/>
    </row>
    <row r="2" spans="1:10" ht="12.75" customHeight="1"/>
    <row r="3" spans="1:10" ht="13.5" thickBot="1">
      <c r="A3" s="472"/>
      <c r="B3" s="472" t="s">
        <v>129</v>
      </c>
      <c r="C3" s="472" t="s">
        <v>128</v>
      </c>
      <c r="D3" s="472"/>
      <c r="E3" s="472"/>
      <c r="F3" s="472"/>
      <c r="G3" s="472"/>
    </row>
    <row r="4" spans="1:10">
      <c r="A4" s="472"/>
      <c r="B4" s="472"/>
      <c r="C4" s="472"/>
      <c r="D4" s="472"/>
      <c r="E4" s="472"/>
      <c r="F4" s="472"/>
      <c r="G4" s="472"/>
    </row>
    <row r="5" spans="1:10">
      <c r="A5" s="472"/>
      <c r="B5" s="472"/>
      <c r="C5" s="472" t="s">
        <v>71</v>
      </c>
      <c r="D5" s="472"/>
      <c r="E5" s="472"/>
      <c r="F5" s="472"/>
      <c r="G5" s="472"/>
    </row>
    <row r="6" spans="1:10">
      <c r="A6" s="472" t="s">
        <v>78</v>
      </c>
      <c r="B6" s="472" t="s">
        <v>426</v>
      </c>
      <c r="C6" s="472" t="s">
        <v>16</v>
      </c>
      <c r="D6" s="472"/>
      <c r="E6" s="472"/>
      <c r="F6" s="472"/>
      <c r="G6" s="472"/>
    </row>
    <row r="7" spans="1:10">
      <c r="A7" s="472"/>
      <c r="B7" s="472"/>
      <c r="C7" s="472" t="s">
        <v>428</v>
      </c>
      <c r="D7" s="472"/>
      <c r="E7" s="472"/>
      <c r="F7" s="472"/>
      <c r="G7" s="472"/>
    </row>
    <row r="8" spans="1:10">
      <c r="A8" s="472"/>
      <c r="B8" s="472" t="s">
        <v>137</v>
      </c>
      <c r="C8" s="472"/>
      <c r="D8" s="472"/>
      <c r="E8" s="472"/>
      <c r="F8" s="472"/>
      <c r="G8" s="472"/>
    </row>
    <row r="9" spans="1:10">
      <c r="A9" s="472">
        <v>22</v>
      </c>
      <c r="B9" s="472" t="s">
        <v>421</v>
      </c>
      <c r="C9" s="560">
        <v>286560</v>
      </c>
      <c r="D9" s="472"/>
      <c r="E9" s="472"/>
      <c r="F9" s="472"/>
      <c r="G9" s="472"/>
    </row>
    <row r="10" spans="1:10">
      <c r="A10" s="472">
        <v>23</v>
      </c>
      <c r="B10" s="472" t="s">
        <v>422</v>
      </c>
      <c r="C10" s="560">
        <v>90220</v>
      </c>
      <c r="D10" s="472"/>
      <c r="E10" s="472"/>
      <c r="F10" s="472"/>
      <c r="G10" s="472"/>
    </row>
    <row r="11" spans="1:10">
      <c r="A11" s="472"/>
      <c r="B11" s="472"/>
      <c r="C11" s="472"/>
      <c r="D11" s="472"/>
      <c r="E11" s="472"/>
      <c r="F11" s="472"/>
      <c r="G11" s="472"/>
    </row>
    <row r="12" spans="1:10">
      <c r="A12" s="472"/>
      <c r="B12" s="472" t="s">
        <v>105</v>
      </c>
      <c r="C12" s="472"/>
      <c r="D12" s="472"/>
      <c r="E12" s="472"/>
      <c r="F12" s="472"/>
      <c r="G12" s="472"/>
    </row>
    <row r="13" spans="1:10">
      <c r="A13" s="472"/>
      <c r="B13" s="472" t="s">
        <v>423</v>
      </c>
      <c r="C13" s="472"/>
      <c r="D13" s="472"/>
      <c r="E13" s="472"/>
      <c r="F13" s="472"/>
      <c r="G13" s="472"/>
    </row>
    <row r="14" spans="1:10">
      <c r="A14" s="472"/>
      <c r="B14" s="472" t="s">
        <v>424</v>
      </c>
      <c r="C14" s="472"/>
      <c r="D14" s="472"/>
      <c r="E14" s="472"/>
      <c r="F14" s="472"/>
      <c r="G14" s="472"/>
    </row>
  </sheetData>
  <mergeCells count="1">
    <mergeCell ref="A1:B1"/>
  </mergeCells>
  <phoneticPr fontId="6"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enableFormatConditionsCalculation="0"/>
  <dimension ref="A1:J14"/>
  <sheetViews>
    <sheetView zoomScale="80" zoomScaleNormal="80" workbookViewId="0">
      <selection activeCell="A2" sqref="A2"/>
    </sheetView>
  </sheetViews>
  <sheetFormatPr defaultRowHeight="12.75"/>
  <cols>
    <col min="1" max="1" width="8" customWidth="1"/>
    <col min="2" max="2" width="51.28515625" customWidth="1"/>
    <col min="3" max="5" width="10.28515625" customWidth="1"/>
    <col min="6" max="6" width="12.5703125" customWidth="1"/>
    <col min="7" max="9" width="10.28515625" customWidth="1"/>
    <col min="10" max="10" width="12.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700" t="s">
        <v>876</v>
      </c>
      <c r="B1" s="701"/>
      <c r="C1" s="5"/>
      <c r="D1" s="13" t="s">
        <v>202</v>
      </c>
      <c r="E1" s="13"/>
      <c r="F1" s="14" t="s">
        <v>132</v>
      </c>
      <c r="G1" s="1"/>
      <c r="H1" s="1"/>
      <c r="I1" s="1"/>
      <c r="J1" s="1"/>
    </row>
    <row r="2" spans="1:10" ht="12.75" customHeight="1" thickBot="1">
      <c r="A2" s="51"/>
      <c r="B2" s="362" t="s">
        <v>243</v>
      </c>
      <c r="C2" s="52" t="s">
        <v>252</v>
      </c>
      <c r="D2" s="53"/>
      <c r="E2" s="53"/>
      <c r="F2" s="51"/>
      <c r="G2" s="54"/>
      <c r="H2" s="54"/>
      <c r="I2" s="5"/>
      <c r="J2" s="5"/>
    </row>
    <row r="3" spans="1:10">
      <c r="A3" s="429"/>
      <c r="B3" s="429"/>
      <c r="C3" s="429"/>
      <c r="D3" s="27"/>
      <c r="E3" s="27"/>
      <c r="F3" s="429"/>
      <c r="G3" s="55"/>
      <c r="H3" s="429"/>
      <c r="I3" s="429"/>
      <c r="J3" s="429"/>
    </row>
    <row r="4" spans="1:10">
      <c r="A4" s="56"/>
      <c r="B4" s="57" t="s">
        <v>70</v>
      </c>
      <c r="C4" s="58" t="s">
        <v>71</v>
      </c>
      <c r="D4" s="58"/>
      <c r="E4" s="59"/>
      <c r="F4" s="59"/>
      <c r="G4" s="60" t="s">
        <v>72</v>
      </c>
      <c r="H4" s="61"/>
      <c r="I4" s="61"/>
      <c r="J4" s="61"/>
    </row>
    <row r="5" spans="1:10" ht="25.5">
      <c r="A5" s="62" t="s">
        <v>230</v>
      </c>
      <c r="B5" s="63" t="s">
        <v>426</v>
      </c>
      <c r="C5" s="64" t="s">
        <v>298</v>
      </c>
      <c r="D5" s="64" t="s">
        <v>299</v>
      </c>
      <c r="E5" s="66" t="s">
        <v>213</v>
      </c>
      <c r="F5" s="206" t="s">
        <v>244</v>
      </c>
      <c r="G5" s="64" t="s">
        <v>298</v>
      </c>
      <c r="H5" s="64" t="s">
        <v>299</v>
      </c>
      <c r="I5" s="64" t="s">
        <v>213</v>
      </c>
      <c r="J5" s="66" t="s">
        <v>244</v>
      </c>
    </row>
    <row r="6" spans="1:10" ht="26.1" customHeight="1">
      <c r="A6" s="67" t="s">
        <v>232</v>
      </c>
      <c r="B6" s="68"/>
      <c r="C6" s="68" t="s">
        <v>428</v>
      </c>
      <c r="D6" s="68" t="s">
        <v>428</v>
      </c>
      <c r="E6" s="68" t="s">
        <v>428</v>
      </c>
      <c r="F6" s="208" t="s">
        <v>429</v>
      </c>
      <c r="G6" s="68" t="s">
        <v>428</v>
      </c>
      <c r="H6" s="68" t="s">
        <v>428</v>
      </c>
      <c r="I6" s="68" t="s">
        <v>428</v>
      </c>
      <c r="J6" s="68" t="s">
        <v>429</v>
      </c>
    </row>
    <row r="7" spans="1:10">
      <c r="A7" s="69">
        <v>2571</v>
      </c>
      <c r="B7" s="70" t="s">
        <v>366</v>
      </c>
      <c r="C7" s="71">
        <v>43250</v>
      </c>
      <c r="D7" s="72">
        <v>6890</v>
      </c>
      <c r="E7" s="71">
        <v>6130</v>
      </c>
      <c r="F7" s="75" t="s">
        <v>310</v>
      </c>
      <c r="G7" s="73">
        <v>45412.5</v>
      </c>
      <c r="H7" s="72">
        <v>7579</v>
      </c>
      <c r="I7" s="71">
        <v>7294.7</v>
      </c>
      <c r="J7" s="74" t="s">
        <v>310</v>
      </c>
    </row>
    <row r="8" spans="1:10">
      <c r="A8" s="69">
        <v>2570</v>
      </c>
      <c r="B8" s="70" t="s">
        <v>367</v>
      </c>
      <c r="C8" s="71">
        <v>43250</v>
      </c>
      <c r="D8" s="72">
        <v>6890</v>
      </c>
      <c r="E8" s="71">
        <v>6130</v>
      </c>
      <c r="F8" s="75" t="s">
        <v>310</v>
      </c>
      <c r="G8" s="73">
        <v>45412.5</v>
      </c>
      <c r="H8" s="72">
        <v>7579</v>
      </c>
      <c r="I8" s="71">
        <v>7294.7</v>
      </c>
      <c r="J8" s="74" t="s">
        <v>310</v>
      </c>
    </row>
    <row r="9" spans="1:10">
      <c r="A9" s="69">
        <v>2575</v>
      </c>
      <c r="B9" s="70" t="s">
        <v>14</v>
      </c>
      <c r="C9" s="71">
        <v>52150</v>
      </c>
      <c r="D9" s="72">
        <v>9380</v>
      </c>
      <c r="E9" s="71">
        <v>11810</v>
      </c>
      <c r="F9" s="75" t="s">
        <v>310</v>
      </c>
      <c r="G9" s="73">
        <v>55800.5</v>
      </c>
      <c r="H9" s="72">
        <v>10411.799999999999</v>
      </c>
      <c r="I9" s="71">
        <v>14053.9</v>
      </c>
      <c r="J9" s="74" t="s">
        <v>310</v>
      </c>
    </row>
    <row r="10" spans="1:10">
      <c r="A10" s="69">
        <v>2560</v>
      </c>
      <c r="B10" s="70" t="s">
        <v>368</v>
      </c>
      <c r="C10" s="71">
        <v>41960</v>
      </c>
      <c r="D10" s="72">
        <v>6890</v>
      </c>
      <c r="E10" s="71">
        <v>6130</v>
      </c>
      <c r="F10" s="75" t="s">
        <v>310</v>
      </c>
      <c r="G10" s="73">
        <v>44058</v>
      </c>
      <c r="H10" s="72">
        <v>7579</v>
      </c>
      <c r="I10" s="71">
        <v>7294.7</v>
      </c>
      <c r="J10" s="74" t="s">
        <v>310</v>
      </c>
    </row>
    <row r="11" spans="1:10">
      <c r="A11" s="88"/>
      <c r="B11" s="88"/>
      <c r="C11" s="88"/>
      <c r="D11" s="88"/>
      <c r="E11" s="88"/>
      <c r="F11" s="209"/>
      <c r="G11" s="88"/>
      <c r="H11" s="88"/>
      <c r="I11" s="88"/>
      <c r="J11" s="88"/>
    </row>
    <row r="12" spans="1:10">
      <c r="A12" s="84"/>
      <c r="B12" s="84"/>
      <c r="C12" s="84"/>
      <c r="D12" s="84"/>
      <c r="E12" s="84"/>
      <c r="F12" s="84"/>
      <c r="G12" s="84"/>
      <c r="H12" s="84"/>
      <c r="I12" s="84"/>
      <c r="J12" s="84"/>
    </row>
    <row r="13" spans="1:10">
      <c r="A13" s="97" t="s">
        <v>272</v>
      </c>
      <c r="B13" s="70" t="s">
        <v>553</v>
      </c>
      <c r="C13" s="88"/>
      <c r="D13" s="88"/>
      <c r="E13" s="88"/>
      <c r="F13" s="88"/>
      <c r="G13" s="88"/>
      <c r="H13" s="88"/>
      <c r="I13" s="88"/>
      <c r="J13" s="88"/>
    </row>
    <row r="14" spans="1:10">
      <c r="A14" s="79"/>
      <c r="B14" s="70" t="s">
        <v>358</v>
      </c>
      <c r="C14" s="79"/>
      <c r="D14" s="79"/>
      <c r="E14" s="79"/>
      <c r="F14" s="210"/>
      <c r="G14" s="79"/>
      <c r="H14" s="79"/>
      <c r="I14" s="81"/>
      <c r="J14" s="81"/>
    </row>
  </sheetData>
  <mergeCells count="1">
    <mergeCell ref="A1:B1"/>
  </mergeCells>
  <phoneticPr fontId="6" type="noConversion"/>
  <hyperlinks>
    <hyperlink ref="C1" location="Indhold!A1" display="Tilbage til indholdsoversigten"/>
    <hyperlink ref="D1" location="Kontaktpersoner!B28:F28" display="Kontaktperson"/>
    <hyperlink ref="F1" location="Indhold!A1" display="Tilbage til indholdsoversigten"/>
  </hyperlinks>
  <pageMargins left="0.42" right="0.35" top="0.39" bottom="0.37" header="0" footer="0"/>
  <pageSetup paperSize="9" scale="9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phoneticPr fontId="0"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phoneticPr fontId="0" type="noConversion"/>
  <pageMargins left="0.75" right="0.75" top="1" bottom="1" header="0" footer="0"/>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phoneticPr fontId="0" type="noConversion"/>
  <pageMargins left="0.75" right="0.75" top="1" bottom="1" header="0" footer="0"/>
  <pageSetup paperSize="9" orientation="landscape" horizontalDpi="4294967292"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9" sqref="O19"/>
    </sheetView>
  </sheetViews>
  <sheetFormatPr defaultRowHeight="12.7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2.7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39</vt:i4>
      </vt:variant>
    </vt:vector>
  </HeadingPairs>
  <TitlesOfParts>
    <vt:vector size="39" baseType="lpstr">
      <vt:lpstr>Indhold</vt:lpstr>
      <vt:lpstr>Kontaktpersoner</vt:lpstr>
      <vt:lpstr>22.01. Frie grundskoler</vt:lpstr>
      <vt:lpstr>22.11.-22.15.  Efterskoler m.v.</vt:lpstr>
      <vt:lpstr>22.22. Bidrag til frie gr+efter</vt:lpstr>
      <vt:lpstr>31.01. Erhvervsudd.</vt:lpstr>
      <vt:lpstr>31.02 EUX</vt:lpstr>
      <vt:lpstr>31.11. 31.13 AER sk.prak.ydelse</vt:lpstr>
      <vt:lpstr>31.12. Skolepraktik</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51.11. Produktionsskoler</vt:lpstr>
      <vt:lpstr>52.01 EGU kommunal refusion</vt:lpstr>
      <vt:lpstr>53.01 Kombineret Ungdomsuddanne</vt:lpstr>
      <vt:lpstr>55.01 Forberedende Grunduddan.</vt:lpstr>
      <vt:lpstr>71.11. Frie fagskoler</vt:lpstr>
      <vt:lpstr>72.01AMU indenf.FKB</vt:lpstr>
      <vt:lpstr> 72.03 ÅU udenf.FBK</vt:lpstr>
      <vt:lpstr>72.41. TAMU</vt:lpstr>
      <vt:lpstr>74.02. Almen voksenudd.</vt:lpstr>
      <vt:lpstr>74.02 Almen voksenud. (detal)</vt:lpstr>
      <vt:lpstr>75.01. Hhx- og htx-enkeltfag</vt:lpstr>
      <vt:lpstr>75.02. Adgangskurser</vt:lpstr>
      <vt:lpstr>76.11. Pædagogikum</vt:lpstr>
      <vt:lpstr>83.01. Introkurser og brobygn.</vt:lpstr>
      <vt:lpstr>Ark1</vt:lpstr>
      <vt:lpstr>Ark2</vt:lpstr>
      <vt:lpstr>l</vt:lpstr>
      <vt:lpstr>Ark3</vt:lpstr>
      <vt:lpstr>Ark4</vt:lpstr>
    </vt:vector>
  </TitlesOfParts>
  <Company>Undervisningsministeriet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Standardarbejdsplads</dc:creator>
  <cp:lastModifiedBy>Simon Glenstrup Mortensen</cp:lastModifiedBy>
  <cp:lastPrinted>2017-08-23T11:31:58Z</cp:lastPrinted>
  <dcterms:created xsi:type="dcterms:W3CDTF">1999-11-30T13:49:30Z</dcterms:created>
  <dcterms:modified xsi:type="dcterms:W3CDTF">2018-10-05T09:14:01Z</dcterms:modified>
</cp:coreProperties>
</file>